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4\02\02_2024_Прил. к Выписке\"/>
    </mc:Choice>
  </mc:AlternateContent>
  <xr:revisionPtr revIDLastSave="0" documentId="8_{4D7ADF89-7C1D-4139-9D68-76844970B98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.1.1.1 (3.3.10.1)" sheetId="10" r:id="rId1"/>
    <sheet name="Прил.1.1.1 (3.3.10.1)_план" sheetId="9" state="hidden" r:id="rId2"/>
    <sheet name="Диагн.исл.Баз. (7)" sheetId="3" state="hidden" r:id="rId3"/>
    <sheet name="Диагн.исл.Баз. (3)" sheetId="2" state="hidden" r:id="rId4"/>
    <sheet name="Диагн.исл.Баз." sheetId="1" state="hidden" r:id="rId5"/>
  </sheets>
  <definedNames>
    <definedName name="_xlnm._FilterDatabase" localSheetId="0" hidden="1">'Прил.1.1.1 (3.3.10.1)'!$A$47:$S$90</definedName>
    <definedName name="_xlnm._FilterDatabase" localSheetId="1" hidden="1">'Прил.1.1.1 (3.3.10.1)_план'!$A$43:$Z$88</definedName>
    <definedName name="_xlnm.Print_Titles" localSheetId="4">Диагн.исл.Баз.!$4:$4</definedName>
    <definedName name="_xlnm.Print_Titles" localSheetId="3">'Диагн.исл.Баз. (3)'!$5:$5</definedName>
    <definedName name="_xlnm.Print_Titles" localSheetId="2">'Диагн.исл.Баз. (7)'!$5:$5</definedName>
    <definedName name="_xlnm.Print_Area" localSheetId="0">'Прил.1.1.1 (3.3.10.1)'!$A$1:$S$101</definedName>
    <definedName name="_xlnm.Print_Area" localSheetId="1">'Прил.1.1.1 (3.3.10.1)_план'!$A$1:$R$87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90" i="10" l="1"/>
  <c r="S89" i="10"/>
  <c r="S88" i="10"/>
  <c r="S87" i="10"/>
  <c r="S86" i="10"/>
  <c r="S85" i="10"/>
  <c r="S84" i="10"/>
  <c r="S83" i="10"/>
  <c r="S82" i="10"/>
  <c r="S81" i="10"/>
  <c r="S80" i="10"/>
  <c r="S79" i="10"/>
  <c r="S78" i="10"/>
  <c r="S77" i="10"/>
  <c r="S76" i="10"/>
  <c r="S75" i="10"/>
  <c r="S74" i="10"/>
  <c r="S73" i="10"/>
  <c r="S72" i="10"/>
  <c r="S71" i="10"/>
  <c r="S70" i="10"/>
  <c r="S69" i="10"/>
  <c r="S68" i="10"/>
  <c r="S67" i="10"/>
  <c r="S66" i="10"/>
  <c r="S65" i="10"/>
  <c r="S64" i="10"/>
  <c r="S63" i="10"/>
  <c r="S62" i="10"/>
  <c r="S61" i="10"/>
  <c r="S60" i="10"/>
  <c r="S59" i="10"/>
  <c r="S58" i="10"/>
  <c r="S57" i="10"/>
  <c r="S56" i="10"/>
  <c r="S55" i="10"/>
  <c r="S54" i="10"/>
  <c r="S53" i="10"/>
  <c r="S52" i="10"/>
  <c r="S51" i="10"/>
  <c r="S50" i="10"/>
  <c r="S49" i="10"/>
  <c r="S42" i="10"/>
  <c r="D40" i="10"/>
  <c r="D42" i="10" s="1"/>
  <c r="Q39" i="10"/>
  <c r="R39" i="10" s="1"/>
  <c r="O39" i="10"/>
  <c r="P39" i="10" s="1"/>
  <c r="M39" i="10"/>
  <c r="N39" i="10" s="1"/>
  <c r="K39" i="10"/>
  <c r="L39" i="10" s="1"/>
  <c r="I39" i="10"/>
  <c r="J39" i="10" s="1"/>
  <c r="G39" i="10"/>
  <c r="H39" i="10" s="1"/>
  <c r="E39" i="10"/>
  <c r="F39" i="10" s="1"/>
  <c r="Q38" i="10"/>
  <c r="R38" i="10" s="1"/>
  <c r="O38" i="10"/>
  <c r="P38" i="10" s="1"/>
  <c r="M38" i="10"/>
  <c r="N38" i="10" s="1"/>
  <c r="K38" i="10"/>
  <c r="L38" i="10" s="1"/>
  <c r="I38" i="10"/>
  <c r="J38" i="10" s="1"/>
  <c r="G38" i="10"/>
  <c r="H38" i="10" s="1"/>
  <c r="E38" i="10"/>
  <c r="F38" i="10" s="1"/>
  <c r="Q37" i="10"/>
  <c r="R37" i="10" s="1"/>
  <c r="O37" i="10"/>
  <c r="P37" i="10" s="1"/>
  <c r="M37" i="10"/>
  <c r="N37" i="10" s="1"/>
  <c r="K37" i="10"/>
  <c r="L37" i="10" s="1"/>
  <c r="I37" i="10"/>
  <c r="J37" i="10" s="1"/>
  <c r="G37" i="10"/>
  <c r="H37" i="10" s="1"/>
  <c r="E37" i="10"/>
  <c r="F37" i="10" s="1"/>
  <c r="Q36" i="10"/>
  <c r="R36" i="10" s="1"/>
  <c r="O36" i="10"/>
  <c r="P36" i="10" s="1"/>
  <c r="N36" i="10"/>
  <c r="M36" i="10"/>
  <c r="K36" i="10"/>
  <c r="L36" i="10" s="1"/>
  <c r="I36" i="10"/>
  <c r="J36" i="10" s="1"/>
  <c r="G36" i="10"/>
  <c r="H36" i="10" s="1"/>
  <c r="E36" i="10"/>
  <c r="F36" i="10" s="1"/>
  <c r="Q35" i="10"/>
  <c r="R35" i="10" s="1"/>
  <c r="O35" i="10"/>
  <c r="P35" i="10" s="1"/>
  <c r="M35" i="10"/>
  <c r="N35" i="10" s="1"/>
  <c r="K35" i="10"/>
  <c r="L35" i="10" s="1"/>
  <c r="I35" i="10"/>
  <c r="J35" i="10" s="1"/>
  <c r="G35" i="10"/>
  <c r="H35" i="10" s="1"/>
  <c r="E35" i="10"/>
  <c r="F35" i="10" s="1"/>
  <c r="Q34" i="10"/>
  <c r="R34" i="10" s="1"/>
  <c r="O34" i="10"/>
  <c r="P34" i="10" s="1"/>
  <c r="M34" i="10"/>
  <c r="N34" i="10" s="1"/>
  <c r="K34" i="10"/>
  <c r="L34" i="10" s="1"/>
  <c r="I34" i="10"/>
  <c r="J34" i="10" s="1"/>
  <c r="G34" i="10"/>
  <c r="H34" i="10" s="1"/>
  <c r="E34" i="10"/>
  <c r="F34" i="10" s="1"/>
  <c r="Q33" i="10"/>
  <c r="R33" i="10" s="1"/>
  <c r="O33" i="10"/>
  <c r="P33" i="10" s="1"/>
  <c r="M33" i="10"/>
  <c r="N33" i="10" s="1"/>
  <c r="K33" i="10"/>
  <c r="L33" i="10" s="1"/>
  <c r="I33" i="10"/>
  <c r="J33" i="10" s="1"/>
  <c r="G33" i="10"/>
  <c r="H33" i="10" s="1"/>
  <c r="E33" i="10"/>
  <c r="F33" i="10" s="1"/>
  <c r="Q32" i="10"/>
  <c r="R32" i="10" s="1"/>
  <c r="O32" i="10"/>
  <c r="P32" i="10" s="1"/>
  <c r="N32" i="10"/>
  <c r="M32" i="10"/>
  <c r="K32" i="10"/>
  <c r="L32" i="10" s="1"/>
  <c r="I32" i="10"/>
  <c r="J32" i="10" s="1"/>
  <c r="G32" i="10"/>
  <c r="H32" i="10" s="1"/>
  <c r="E32" i="10"/>
  <c r="F32" i="10" s="1"/>
  <c r="Q31" i="10"/>
  <c r="R31" i="10" s="1"/>
  <c r="O31" i="10"/>
  <c r="P31" i="10" s="1"/>
  <c r="M31" i="10"/>
  <c r="N31" i="10" s="1"/>
  <c r="K31" i="10"/>
  <c r="L31" i="10" s="1"/>
  <c r="I31" i="10"/>
  <c r="J31" i="10" s="1"/>
  <c r="G31" i="10"/>
  <c r="H31" i="10" s="1"/>
  <c r="E31" i="10"/>
  <c r="F31" i="10" s="1"/>
  <c r="Q30" i="10"/>
  <c r="R30" i="10" s="1"/>
  <c r="O30" i="10"/>
  <c r="P30" i="10" s="1"/>
  <c r="M30" i="10"/>
  <c r="N30" i="10" s="1"/>
  <c r="K30" i="10"/>
  <c r="L30" i="10" s="1"/>
  <c r="I30" i="10"/>
  <c r="J30" i="10" s="1"/>
  <c r="G30" i="10"/>
  <c r="H30" i="10" s="1"/>
  <c r="F30" i="10"/>
  <c r="E30" i="10"/>
  <c r="Q29" i="10"/>
  <c r="R29" i="10" s="1"/>
  <c r="O29" i="10"/>
  <c r="P29" i="10" s="1"/>
  <c r="M29" i="10"/>
  <c r="N29" i="10" s="1"/>
  <c r="K29" i="10"/>
  <c r="L29" i="10" s="1"/>
  <c r="I29" i="10"/>
  <c r="J29" i="10" s="1"/>
  <c r="G29" i="10"/>
  <c r="H29" i="10" s="1"/>
  <c r="E29" i="10"/>
  <c r="F29" i="10" s="1"/>
  <c r="Q28" i="10"/>
  <c r="R28" i="10" s="1"/>
  <c r="O28" i="10"/>
  <c r="P28" i="10" s="1"/>
  <c r="M28" i="10"/>
  <c r="N28" i="10" s="1"/>
  <c r="K28" i="10"/>
  <c r="L28" i="10" s="1"/>
  <c r="I28" i="10"/>
  <c r="J28" i="10" s="1"/>
  <c r="G28" i="10"/>
  <c r="H28" i="10" s="1"/>
  <c r="E28" i="10"/>
  <c r="F28" i="10" s="1"/>
  <c r="Q27" i="10"/>
  <c r="R27" i="10" s="1"/>
  <c r="O27" i="10"/>
  <c r="P27" i="10" s="1"/>
  <c r="M27" i="10"/>
  <c r="N27" i="10" s="1"/>
  <c r="K27" i="10"/>
  <c r="L27" i="10" s="1"/>
  <c r="I27" i="10"/>
  <c r="J27" i="10" s="1"/>
  <c r="G27" i="10"/>
  <c r="H27" i="10" s="1"/>
  <c r="E27" i="10"/>
  <c r="F27" i="10" s="1"/>
  <c r="Q26" i="10"/>
  <c r="R26" i="10" s="1"/>
  <c r="O26" i="10"/>
  <c r="P26" i="10" s="1"/>
  <c r="M26" i="10"/>
  <c r="N26" i="10" s="1"/>
  <c r="K26" i="10"/>
  <c r="L26" i="10" s="1"/>
  <c r="I26" i="10"/>
  <c r="J26" i="10" s="1"/>
  <c r="G26" i="10"/>
  <c r="H26" i="10" s="1"/>
  <c r="E26" i="10"/>
  <c r="F26" i="10" s="1"/>
  <c r="Q25" i="10"/>
  <c r="R25" i="10" s="1"/>
  <c r="O25" i="10"/>
  <c r="P25" i="10" s="1"/>
  <c r="M25" i="10"/>
  <c r="N25" i="10" s="1"/>
  <c r="K25" i="10"/>
  <c r="L25" i="10" s="1"/>
  <c r="I25" i="10"/>
  <c r="J25" i="10" s="1"/>
  <c r="G25" i="10"/>
  <c r="H25" i="10" s="1"/>
  <c r="E25" i="10"/>
  <c r="F25" i="10" s="1"/>
  <c r="Q24" i="10"/>
  <c r="R24" i="10" s="1"/>
  <c r="O24" i="10"/>
  <c r="P24" i="10" s="1"/>
  <c r="M24" i="10"/>
  <c r="N24" i="10" s="1"/>
  <c r="K24" i="10"/>
  <c r="L24" i="10" s="1"/>
  <c r="I24" i="10"/>
  <c r="J24" i="10" s="1"/>
  <c r="G24" i="10"/>
  <c r="H24" i="10" s="1"/>
  <c r="E24" i="10"/>
  <c r="F24" i="10" s="1"/>
  <c r="Q23" i="10"/>
  <c r="R23" i="10" s="1"/>
  <c r="O23" i="10"/>
  <c r="P23" i="10" s="1"/>
  <c r="M23" i="10"/>
  <c r="N23" i="10" s="1"/>
  <c r="K23" i="10"/>
  <c r="L23" i="10" s="1"/>
  <c r="I23" i="10"/>
  <c r="J23" i="10" s="1"/>
  <c r="G23" i="10"/>
  <c r="H23" i="10" s="1"/>
  <c r="E23" i="10"/>
  <c r="F23" i="10" s="1"/>
  <c r="Q22" i="10"/>
  <c r="R22" i="10" s="1"/>
  <c r="O22" i="10"/>
  <c r="P22" i="10" s="1"/>
  <c r="M22" i="10"/>
  <c r="N22" i="10" s="1"/>
  <c r="K22" i="10"/>
  <c r="L22" i="10" s="1"/>
  <c r="I22" i="10"/>
  <c r="J22" i="10" s="1"/>
  <c r="G22" i="10"/>
  <c r="H22" i="10" s="1"/>
  <c r="E22" i="10"/>
  <c r="F22" i="10" s="1"/>
  <c r="Q21" i="10"/>
  <c r="R21" i="10" s="1"/>
  <c r="O21" i="10"/>
  <c r="P21" i="10" s="1"/>
  <c r="M21" i="10"/>
  <c r="N21" i="10" s="1"/>
  <c r="K21" i="10"/>
  <c r="L21" i="10" s="1"/>
  <c r="I21" i="10"/>
  <c r="J21" i="10" s="1"/>
  <c r="G21" i="10"/>
  <c r="H21" i="10" s="1"/>
  <c r="E21" i="10"/>
  <c r="F21" i="10" s="1"/>
  <c r="Q20" i="10"/>
  <c r="R20" i="10" s="1"/>
  <c r="O20" i="10"/>
  <c r="P20" i="10" s="1"/>
  <c r="M20" i="10"/>
  <c r="N20" i="10" s="1"/>
  <c r="K20" i="10"/>
  <c r="L20" i="10" s="1"/>
  <c r="I20" i="10"/>
  <c r="J20" i="10" s="1"/>
  <c r="G20" i="10"/>
  <c r="H20" i="10" s="1"/>
  <c r="E20" i="10"/>
  <c r="F20" i="10" s="1"/>
  <c r="Q19" i="10"/>
  <c r="R19" i="10" s="1"/>
  <c r="O19" i="10"/>
  <c r="P19" i="10" s="1"/>
  <c r="M19" i="10"/>
  <c r="N19" i="10" s="1"/>
  <c r="K19" i="10"/>
  <c r="L19" i="10" s="1"/>
  <c r="I19" i="10"/>
  <c r="J19" i="10" s="1"/>
  <c r="G19" i="10"/>
  <c r="H19" i="10" s="1"/>
  <c r="E19" i="10"/>
  <c r="F19" i="10" s="1"/>
  <c r="Q18" i="10"/>
  <c r="R18" i="10" s="1"/>
  <c r="O18" i="10"/>
  <c r="P18" i="10" s="1"/>
  <c r="M18" i="10"/>
  <c r="N18" i="10" s="1"/>
  <c r="K18" i="10"/>
  <c r="L18" i="10" s="1"/>
  <c r="I18" i="10"/>
  <c r="J18" i="10" s="1"/>
  <c r="G18" i="10"/>
  <c r="H18" i="10" s="1"/>
  <c r="E18" i="10"/>
  <c r="F18" i="10" s="1"/>
  <c r="Q17" i="10"/>
  <c r="R17" i="10" s="1"/>
  <c r="O17" i="10"/>
  <c r="P17" i="10" s="1"/>
  <c r="M17" i="10"/>
  <c r="N17" i="10" s="1"/>
  <c r="K17" i="10"/>
  <c r="L17" i="10" s="1"/>
  <c r="I17" i="10"/>
  <c r="J17" i="10" s="1"/>
  <c r="G17" i="10"/>
  <c r="H17" i="10" s="1"/>
  <c r="E17" i="10"/>
  <c r="F17" i="10" s="1"/>
  <c r="Q16" i="10"/>
  <c r="R16" i="10" s="1"/>
  <c r="O16" i="10"/>
  <c r="P16" i="10" s="1"/>
  <c r="M16" i="10"/>
  <c r="N16" i="10" s="1"/>
  <c r="K16" i="10"/>
  <c r="L16" i="10" s="1"/>
  <c r="I16" i="10"/>
  <c r="J16" i="10" s="1"/>
  <c r="G16" i="10"/>
  <c r="H16" i="10" s="1"/>
  <c r="E16" i="10"/>
  <c r="F16" i="10" s="1"/>
  <c r="Q15" i="10"/>
  <c r="R15" i="10" s="1"/>
  <c r="O15" i="10"/>
  <c r="P15" i="10" s="1"/>
  <c r="M15" i="10"/>
  <c r="N15" i="10" s="1"/>
  <c r="K15" i="10"/>
  <c r="L15" i="10" s="1"/>
  <c r="I15" i="10"/>
  <c r="J15" i="10" s="1"/>
  <c r="G15" i="10"/>
  <c r="H15" i="10" s="1"/>
  <c r="E15" i="10"/>
  <c r="F15" i="10" s="1"/>
  <c r="Q14" i="10"/>
  <c r="R14" i="10" s="1"/>
  <c r="O14" i="10"/>
  <c r="P14" i="10" s="1"/>
  <c r="M14" i="10"/>
  <c r="N14" i="10" s="1"/>
  <c r="K14" i="10"/>
  <c r="L14" i="10" s="1"/>
  <c r="I14" i="10"/>
  <c r="J14" i="10" s="1"/>
  <c r="G14" i="10"/>
  <c r="H14" i="10" s="1"/>
  <c r="E14" i="10"/>
  <c r="F14" i="10" s="1"/>
  <c r="A14" i="10"/>
  <c r="A15" i="10" s="1"/>
  <c r="A16" i="10" s="1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Q13" i="10"/>
  <c r="O13" i="10"/>
  <c r="P13" i="10" s="1"/>
  <c r="M13" i="10"/>
  <c r="K13" i="10"/>
  <c r="L13" i="10" s="1"/>
  <c r="I13" i="10"/>
  <c r="G13" i="10"/>
  <c r="H13" i="10" s="1"/>
  <c r="E13" i="10"/>
  <c r="S16" i="10" l="1"/>
  <c r="S37" i="10"/>
  <c r="Q40" i="10"/>
  <c r="Q41" i="10" s="1"/>
  <c r="S29" i="10"/>
  <c r="S28" i="10"/>
  <c r="S17" i="10"/>
  <c r="E40" i="10"/>
  <c r="F40" i="10" s="1"/>
  <c r="R13" i="10"/>
  <c r="R40" i="10" s="1"/>
  <c r="R41" i="10" s="1"/>
  <c r="I40" i="10"/>
  <c r="I41" i="10" s="1"/>
  <c r="J13" i="10"/>
  <c r="J40" i="10" s="1"/>
  <c r="J41" i="10" s="1"/>
  <c r="F13" i="10"/>
  <c r="M40" i="10"/>
  <c r="M41" i="10" s="1"/>
  <c r="N13" i="10"/>
  <c r="N40" i="10" s="1"/>
  <c r="N41" i="10" s="1"/>
  <c r="S15" i="10"/>
  <c r="S27" i="10"/>
  <c r="S39" i="10"/>
  <c r="S14" i="10"/>
  <c r="S26" i="10"/>
  <c r="S38" i="10"/>
  <c r="S36" i="10"/>
  <c r="H40" i="10"/>
  <c r="H41" i="10" s="1"/>
  <c r="S23" i="10"/>
  <c r="S35" i="10"/>
  <c r="S24" i="10"/>
  <c r="S22" i="10"/>
  <c r="S34" i="10"/>
  <c r="S21" i="10"/>
  <c r="S20" i="10"/>
  <c r="S32" i="10"/>
  <c r="S25" i="10"/>
  <c r="S33" i="10"/>
  <c r="P40" i="10"/>
  <c r="P41" i="10" s="1"/>
  <c r="S19" i="10"/>
  <c r="S31" i="10"/>
  <c r="S18" i="10"/>
  <c r="S30" i="10"/>
  <c r="O40" i="10"/>
  <c r="O41" i="10" s="1"/>
  <c r="G40" i="10"/>
  <c r="G41" i="10" s="1"/>
  <c r="S48" i="10"/>
  <c r="K40" i="10"/>
  <c r="E41" i="10" l="1"/>
  <c r="S13" i="10"/>
  <c r="L40" i="10"/>
  <c r="L41" i="10" s="1"/>
  <c r="K41" i="10"/>
  <c r="F41" i="10"/>
  <c r="S40" i="10" l="1"/>
  <c r="S41" i="10"/>
  <c r="F73" i="9"/>
  <c r="S73" i="9" s="1"/>
  <c r="R88" i="9" l="1"/>
  <c r="Q88" i="9"/>
  <c r="P88" i="9"/>
  <c r="O88" i="9"/>
  <c r="N88" i="9"/>
  <c r="M88" i="9"/>
  <c r="L88" i="9"/>
  <c r="K88" i="9"/>
  <c r="J88" i="9"/>
  <c r="I88" i="9"/>
  <c r="H88" i="9"/>
  <c r="G88" i="9"/>
  <c r="F88" i="9"/>
  <c r="E88" i="9"/>
  <c r="Q87" i="9"/>
  <c r="O87" i="9"/>
  <c r="M87" i="9"/>
  <c r="K87" i="9"/>
  <c r="I87" i="9"/>
  <c r="G87" i="9"/>
  <c r="E87" i="9"/>
  <c r="R86" i="9"/>
  <c r="P86" i="9"/>
  <c r="N86" i="9"/>
  <c r="L86" i="9"/>
  <c r="J86" i="9"/>
  <c r="H86" i="9"/>
  <c r="F86" i="9"/>
  <c r="R85" i="9"/>
  <c r="P85" i="9"/>
  <c r="N85" i="9"/>
  <c r="L85" i="9"/>
  <c r="J85" i="9"/>
  <c r="H85" i="9"/>
  <c r="F85" i="9"/>
  <c r="R84" i="9"/>
  <c r="P84" i="9"/>
  <c r="N84" i="9"/>
  <c r="L84" i="9"/>
  <c r="J84" i="9"/>
  <c r="H84" i="9"/>
  <c r="F84" i="9"/>
  <c r="R83" i="9"/>
  <c r="P83" i="9"/>
  <c r="N83" i="9"/>
  <c r="L83" i="9"/>
  <c r="J83" i="9"/>
  <c r="H83" i="9"/>
  <c r="F83" i="9"/>
  <c r="R82" i="9"/>
  <c r="P82" i="9"/>
  <c r="N82" i="9"/>
  <c r="L82" i="9"/>
  <c r="J82" i="9"/>
  <c r="H82" i="9"/>
  <c r="F82" i="9"/>
  <c r="R81" i="9"/>
  <c r="P81" i="9"/>
  <c r="N81" i="9"/>
  <c r="L81" i="9"/>
  <c r="J81" i="9"/>
  <c r="H81" i="9"/>
  <c r="F81" i="9"/>
  <c r="R80" i="9"/>
  <c r="P80" i="9"/>
  <c r="N80" i="9"/>
  <c r="L80" i="9"/>
  <c r="J80" i="9"/>
  <c r="F80" i="9"/>
  <c r="R79" i="9"/>
  <c r="P79" i="9"/>
  <c r="N79" i="9"/>
  <c r="L79" i="9"/>
  <c r="J79" i="9"/>
  <c r="H79" i="9"/>
  <c r="F79" i="9"/>
  <c r="R78" i="9"/>
  <c r="P78" i="9"/>
  <c r="N78" i="9"/>
  <c r="L78" i="9"/>
  <c r="J78" i="9"/>
  <c r="R77" i="9"/>
  <c r="P77" i="9"/>
  <c r="N77" i="9"/>
  <c r="L77" i="9"/>
  <c r="J77" i="9"/>
  <c r="H77" i="9"/>
  <c r="F77" i="9"/>
  <c r="R76" i="9"/>
  <c r="P76" i="9"/>
  <c r="N76" i="9"/>
  <c r="L76" i="9"/>
  <c r="J76" i="9"/>
  <c r="H76" i="9"/>
  <c r="F76" i="9"/>
  <c r="R75" i="9"/>
  <c r="P75" i="9"/>
  <c r="N75" i="9"/>
  <c r="L75" i="9"/>
  <c r="J75" i="9"/>
  <c r="H75" i="9"/>
  <c r="F75" i="9"/>
  <c r="R74" i="9"/>
  <c r="P74" i="9"/>
  <c r="N74" i="9"/>
  <c r="L74" i="9"/>
  <c r="J74" i="9"/>
  <c r="H74" i="9"/>
  <c r="F74" i="9"/>
  <c r="R72" i="9"/>
  <c r="P72" i="9"/>
  <c r="N72" i="9"/>
  <c r="L72" i="9"/>
  <c r="J72" i="9"/>
  <c r="H72" i="9"/>
  <c r="F72" i="9"/>
  <c r="R71" i="9"/>
  <c r="P71" i="9"/>
  <c r="N71" i="9"/>
  <c r="L71" i="9"/>
  <c r="J71" i="9"/>
  <c r="H71" i="9"/>
  <c r="F71" i="9"/>
  <c r="R70" i="9"/>
  <c r="P70" i="9"/>
  <c r="N70" i="9"/>
  <c r="L70" i="9"/>
  <c r="J70" i="9"/>
  <c r="H70" i="9"/>
  <c r="F70" i="9"/>
  <c r="R69" i="9"/>
  <c r="P69" i="9"/>
  <c r="N69" i="9"/>
  <c r="L69" i="9"/>
  <c r="J69" i="9"/>
  <c r="H69" i="9"/>
  <c r="F69" i="9"/>
  <c r="R68" i="9"/>
  <c r="P68" i="9"/>
  <c r="N68" i="9"/>
  <c r="L68" i="9"/>
  <c r="J68" i="9"/>
  <c r="H68" i="9"/>
  <c r="F68" i="9"/>
  <c r="R67" i="9"/>
  <c r="P67" i="9"/>
  <c r="N67" i="9"/>
  <c r="L67" i="9"/>
  <c r="J67" i="9"/>
  <c r="H67" i="9"/>
  <c r="F67" i="9"/>
  <c r="R66" i="9"/>
  <c r="P66" i="9"/>
  <c r="N66" i="9"/>
  <c r="L66" i="9"/>
  <c r="J66" i="9"/>
  <c r="H66" i="9"/>
  <c r="F66" i="9"/>
  <c r="R65" i="9"/>
  <c r="P65" i="9"/>
  <c r="N65" i="9"/>
  <c r="L65" i="9"/>
  <c r="J65" i="9"/>
  <c r="H65" i="9"/>
  <c r="F65" i="9"/>
  <c r="R64" i="9"/>
  <c r="P64" i="9"/>
  <c r="N64" i="9"/>
  <c r="L64" i="9"/>
  <c r="J64" i="9"/>
  <c r="H64" i="9"/>
  <c r="F64" i="9"/>
  <c r="R63" i="9"/>
  <c r="P63" i="9"/>
  <c r="N63" i="9"/>
  <c r="L63" i="9"/>
  <c r="J63" i="9"/>
  <c r="H63" i="9"/>
  <c r="F63" i="9"/>
  <c r="R62" i="9"/>
  <c r="P62" i="9"/>
  <c r="N62" i="9"/>
  <c r="L62" i="9"/>
  <c r="J62" i="9"/>
  <c r="H62" i="9"/>
  <c r="F62" i="9"/>
  <c r="R61" i="9"/>
  <c r="P61" i="9"/>
  <c r="N61" i="9"/>
  <c r="L61" i="9"/>
  <c r="J61" i="9"/>
  <c r="H61" i="9"/>
  <c r="F61" i="9"/>
  <c r="R60" i="9"/>
  <c r="P60" i="9"/>
  <c r="N60" i="9"/>
  <c r="L60" i="9"/>
  <c r="J60" i="9"/>
  <c r="H60" i="9"/>
  <c r="F60" i="9"/>
  <c r="R59" i="9"/>
  <c r="P59" i="9"/>
  <c r="N59" i="9"/>
  <c r="L59" i="9"/>
  <c r="H59" i="9"/>
  <c r="F59" i="9"/>
  <c r="R58" i="9"/>
  <c r="P58" i="9"/>
  <c r="N58" i="9"/>
  <c r="L58" i="9"/>
  <c r="J58" i="9"/>
  <c r="H58" i="9"/>
  <c r="F58" i="9"/>
  <c r="R57" i="9"/>
  <c r="P57" i="9"/>
  <c r="N57" i="9"/>
  <c r="L57" i="9"/>
  <c r="J57" i="9"/>
  <c r="H57" i="9"/>
  <c r="F57" i="9"/>
  <c r="R56" i="9"/>
  <c r="P56" i="9"/>
  <c r="N56" i="9"/>
  <c r="L56" i="9"/>
  <c r="J56" i="9"/>
  <c r="H56" i="9"/>
  <c r="F56" i="9"/>
  <c r="R55" i="9"/>
  <c r="P55" i="9"/>
  <c r="N55" i="9"/>
  <c r="L55" i="9"/>
  <c r="J55" i="9"/>
  <c r="H55" i="9"/>
  <c r="F55" i="9"/>
  <c r="R54" i="9"/>
  <c r="P54" i="9"/>
  <c r="N54" i="9"/>
  <c r="L54" i="9"/>
  <c r="J54" i="9"/>
  <c r="H54" i="9"/>
  <c r="F54" i="9"/>
  <c r="R53" i="9"/>
  <c r="P53" i="9"/>
  <c r="N53" i="9"/>
  <c r="L53" i="9"/>
  <c r="J53" i="9"/>
  <c r="H53" i="9"/>
  <c r="F53" i="9"/>
  <c r="R52" i="9"/>
  <c r="P52" i="9"/>
  <c r="N52" i="9"/>
  <c r="L52" i="9"/>
  <c r="J52" i="9"/>
  <c r="H52" i="9"/>
  <c r="F52" i="9"/>
  <c r="R51" i="9"/>
  <c r="P51" i="9"/>
  <c r="N51" i="9"/>
  <c r="L51" i="9"/>
  <c r="J51" i="9"/>
  <c r="H51" i="9"/>
  <c r="F51" i="9"/>
  <c r="R50" i="9"/>
  <c r="P50" i="9"/>
  <c r="N50" i="9"/>
  <c r="L50" i="9"/>
  <c r="J50" i="9"/>
  <c r="H50" i="9"/>
  <c r="F50" i="9"/>
  <c r="R49" i="9"/>
  <c r="P49" i="9"/>
  <c r="N49" i="9"/>
  <c r="L49" i="9"/>
  <c r="J49" i="9"/>
  <c r="H49" i="9"/>
  <c r="F49" i="9"/>
  <c r="R48" i="9"/>
  <c r="P48" i="9"/>
  <c r="N48" i="9"/>
  <c r="L48" i="9"/>
  <c r="J48" i="9"/>
  <c r="H48" i="9"/>
  <c r="F48" i="9"/>
  <c r="R47" i="9"/>
  <c r="P47" i="9"/>
  <c r="N47" i="9"/>
  <c r="L47" i="9"/>
  <c r="J47" i="9"/>
  <c r="H47" i="9"/>
  <c r="F47" i="9"/>
  <c r="R46" i="9"/>
  <c r="P46" i="9"/>
  <c r="N46" i="9"/>
  <c r="L46" i="9"/>
  <c r="J46" i="9"/>
  <c r="H46" i="9"/>
  <c r="F46" i="9"/>
  <c r="R45" i="9"/>
  <c r="P45" i="9"/>
  <c r="N45" i="9"/>
  <c r="L45" i="9"/>
  <c r="J45" i="9"/>
  <c r="H45" i="9"/>
  <c r="F45" i="9"/>
  <c r="R44" i="9"/>
  <c r="P44" i="9"/>
  <c r="N44" i="9"/>
  <c r="L44" i="9"/>
  <c r="J44" i="9"/>
  <c r="H44" i="9"/>
  <c r="F44" i="9"/>
  <c r="S38" i="9"/>
  <c r="S88" i="9" s="1"/>
  <c r="D36" i="9"/>
  <c r="D38" i="9" s="1"/>
  <c r="R35" i="9"/>
  <c r="Q35" i="9"/>
  <c r="O35" i="9"/>
  <c r="P35" i="9" s="1"/>
  <c r="M35" i="9"/>
  <c r="N35" i="9" s="1"/>
  <c r="L35" i="9"/>
  <c r="K35" i="9"/>
  <c r="I35" i="9"/>
  <c r="J35" i="9" s="1"/>
  <c r="G35" i="9"/>
  <c r="H35" i="9" s="1"/>
  <c r="E35" i="9"/>
  <c r="F35" i="9" s="1"/>
  <c r="Q34" i="9"/>
  <c r="R34" i="9" s="1"/>
  <c r="P34" i="9"/>
  <c r="O34" i="9"/>
  <c r="M34" i="9"/>
  <c r="N34" i="9" s="1"/>
  <c r="K34" i="9"/>
  <c r="L34" i="9" s="1"/>
  <c r="I34" i="9"/>
  <c r="J34" i="9" s="1"/>
  <c r="G34" i="9"/>
  <c r="H34" i="9" s="1"/>
  <c r="F34" i="9"/>
  <c r="E34" i="9"/>
  <c r="Q33" i="9"/>
  <c r="R33" i="9" s="1"/>
  <c r="O33" i="9"/>
  <c r="P33" i="9" s="1"/>
  <c r="M33" i="9"/>
  <c r="N33" i="9" s="1"/>
  <c r="K33" i="9"/>
  <c r="L33" i="9" s="1"/>
  <c r="I33" i="9"/>
  <c r="J33" i="9" s="1"/>
  <c r="G33" i="9"/>
  <c r="H33" i="9" s="1"/>
  <c r="E33" i="9"/>
  <c r="F33" i="9" s="1"/>
  <c r="Q32" i="9"/>
  <c r="R32" i="9" s="1"/>
  <c r="O32" i="9"/>
  <c r="P32" i="9" s="1"/>
  <c r="N32" i="9"/>
  <c r="M32" i="9"/>
  <c r="K32" i="9"/>
  <c r="L32" i="9" s="1"/>
  <c r="I32" i="9"/>
  <c r="J32" i="9" s="1"/>
  <c r="G32" i="9"/>
  <c r="H32" i="9" s="1"/>
  <c r="E32" i="9"/>
  <c r="F32" i="9" s="1"/>
  <c r="Q31" i="9"/>
  <c r="R31" i="9" s="1"/>
  <c r="O31" i="9"/>
  <c r="P31" i="9" s="1"/>
  <c r="M31" i="9"/>
  <c r="N31" i="9" s="1"/>
  <c r="K31" i="9"/>
  <c r="L31" i="9" s="1"/>
  <c r="I31" i="9"/>
  <c r="J31" i="9" s="1"/>
  <c r="G31" i="9"/>
  <c r="H31" i="9" s="1"/>
  <c r="E31" i="9"/>
  <c r="F31" i="9" s="1"/>
  <c r="Q30" i="9"/>
  <c r="R30" i="9" s="1"/>
  <c r="O30" i="9"/>
  <c r="P30" i="9" s="1"/>
  <c r="M30" i="9"/>
  <c r="N30" i="9" s="1"/>
  <c r="K30" i="9"/>
  <c r="L30" i="9" s="1"/>
  <c r="J30" i="9"/>
  <c r="I30" i="9"/>
  <c r="G30" i="9"/>
  <c r="H30" i="9" s="1"/>
  <c r="E30" i="9"/>
  <c r="F30" i="9" s="1"/>
  <c r="Q29" i="9"/>
  <c r="R29" i="9" s="1"/>
  <c r="O29" i="9"/>
  <c r="P29" i="9" s="1"/>
  <c r="M29" i="9"/>
  <c r="N29" i="9" s="1"/>
  <c r="K29" i="9"/>
  <c r="L29" i="9" s="1"/>
  <c r="I29" i="9"/>
  <c r="J29" i="9" s="1"/>
  <c r="G29" i="9"/>
  <c r="H29" i="9" s="1"/>
  <c r="E29" i="9"/>
  <c r="F29" i="9" s="1"/>
  <c r="R28" i="9"/>
  <c r="Q28" i="9"/>
  <c r="O28" i="9"/>
  <c r="P28" i="9" s="1"/>
  <c r="M28" i="9"/>
  <c r="N28" i="9" s="1"/>
  <c r="K28" i="9"/>
  <c r="L28" i="9" s="1"/>
  <c r="J28" i="9"/>
  <c r="I28" i="9"/>
  <c r="G28" i="9"/>
  <c r="H28" i="9" s="1"/>
  <c r="E28" i="9"/>
  <c r="F28" i="9" s="1"/>
  <c r="Q27" i="9"/>
  <c r="R27" i="9" s="1"/>
  <c r="O27" i="9"/>
  <c r="P27" i="9" s="1"/>
  <c r="M27" i="9"/>
  <c r="N27" i="9" s="1"/>
  <c r="K27" i="9"/>
  <c r="L27" i="9" s="1"/>
  <c r="I27" i="9"/>
  <c r="J27" i="9" s="1"/>
  <c r="G27" i="9"/>
  <c r="H27" i="9" s="1"/>
  <c r="E27" i="9"/>
  <c r="F27" i="9" s="1"/>
  <c r="Q26" i="9"/>
  <c r="R26" i="9" s="1"/>
  <c r="O26" i="9"/>
  <c r="P26" i="9" s="1"/>
  <c r="M26" i="9"/>
  <c r="N26" i="9" s="1"/>
  <c r="K26" i="9"/>
  <c r="L26" i="9" s="1"/>
  <c r="I26" i="9"/>
  <c r="J26" i="9" s="1"/>
  <c r="H26" i="9"/>
  <c r="G26" i="9"/>
  <c r="E26" i="9"/>
  <c r="F26" i="9" s="1"/>
  <c r="Q25" i="9"/>
  <c r="R25" i="9" s="1"/>
  <c r="O25" i="9"/>
  <c r="P25" i="9" s="1"/>
  <c r="M25" i="9"/>
  <c r="N25" i="9" s="1"/>
  <c r="L25" i="9"/>
  <c r="K25" i="9"/>
  <c r="I25" i="9"/>
  <c r="J25" i="9" s="1"/>
  <c r="G25" i="9"/>
  <c r="H25" i="9" s="1"/>
  <c r="E25" i="9"/>
  <c r="F25" i="9" s="1"/>
  <c r="Q24" i="9"/>
  <c r="R24" i="9" s="1"/>
  <c r="P24" i="9"/>
  <c r="O24" i="9"/>
  <c r="M24" i="9"/>
  <c r="N24" i="9" s="1"/>
  <c r="K24" i="9"/>
  <c r="L24" i="9" s="1"/>
  <c r="I24" i="9"/>
  <c r="J24" i="9" s="1"/>
  <c r="H24" i="9"/>
  <c r="G24" i="9"/>
  <c r="E24" i="9"/>
  <c r="F24" i="9" s="1"/>
  <c r="Q23" i="9"/>
  <c r="R23" i="9" s="1"/>
  <c r="O23" i="9"/>
  <c r="P23" i="9" s="1"/>
  <c r="M23" i="9"/>
  <c r="N23" i="9" s="1"/>
  <c r="K23" i="9"/>
  <c r="L23" i="9" s="1"/>
  <c r="I23" i="9"/>
  <c r="J23" i="9" s="1"/>
  <c r="G23" i="9"/>
  <c r="H23" i="9" s="1"/>
  <c r="E23" i="9"/>
  <c r="F23" i="9" s="1"/>
  <c r="Q22" i="9"/>
  <c r="R22" i="9" s="1"/>
  <c r="P22" i="9"/>
  <c r="O22" i="9"/>
  <c r="M22" i="9"/>
  <c r="N22" i="9" s="1"/>
  <c r="K22" i="9"/>
  <c r="L22" i="9" s="1"/>
  <c r="I22" i="9"/>
  <c r="J22" i="9" s="1"/>
  <c r="G22" i="9"/>
  <c r="H22" i="9" s="1"/>
  <c r="E22" i="9"/>
  <c r="F22" i="9" s="1"/>
  <c r="Q21" i="9"/>
  <c r="R21" i="9" s="1"/>
  <c r="O21" i="9"/>
  <c r="P21" i="9" s="1"/>
  <c r="M21" i="9"/>
  <c r="N21" i="9" s="1"/>
  <c r="K21" i="9"/>
  <c r="L21" i="9" s="1"/>
  <c r="I21" i="9"/>
  <c r="J21" i="9" s="1"/>
  <c r="G21" i="9"/>
  <c r="H21" i="9" s="1"/>
  <c r="E21" i="9"/>
  <c r="F21" i="9" s="1"/>
  <c r="Q20" i="9"/>
  <c r="R20" i="9" s="1"/>
  <c r="O20" i="9"/>
  <c r="P20" i="9" s="1"/>
  <c r="M20" i="9"/>
  <c r="N20" i="9" s="1"/>
  <c r="L20" i="9"/>
  <c r="K20" i="9"/>
  <c r="I20" i="9"/>
  <c r="J20" i="9" s="1"/>
  <c r="G20" i="9"/>
  <c r="H20" i="9" s="1"/>
  <c r="E20" i="9"/>
  <c r="F20" i="9" s="1"/>
  <c r="Q19" i="9"/>
  <c r="R19" i="9" s="1"/>
  <c r="O19" i="9"/>
  <c r="P19" i="9" s="1"/>
  <c r="M19" i="9"/>
  <c r="N19" i="9" s="1"/>
  <c r="K19" i="9"/>
  <c r="L19" i="9" s="1"/>
  <c r="I19" i="9"/>
  <c r="J19" i="9" s="1"/>
  <c r="G19" i="9"/>
  <c r="H19" i="9" s="1"/>
  <c r="E19" i="9"/>
  <c r="F19" i="9" s="1"/>
  <c r="Q18" i="9"/>
  <c r="R18" i="9" s="1"/>
  <c r="O18" i="9"/>
  <c r="P18" i="9" s="1"/>
  <c r="N18" i="9"/>
  <c r="M18" i="9"/>
  <c r="K18" i="9"/>
  <c r="L18" i="9" s="1"/>
  <c r="I18" i="9"/>
  <c r="J18" i="9" s="1"/>
  <c r="G18" i="9"/>
  <c r="H18" i="9" s="1"/>
  <c r="E18" i="9"/>
  <c r="F18" i="9" s="1"/>
  <c r="Q17" i="9"/>
  <c r="R17" i="9" s="1"/>
  <c r="O17" i="9"/>
  <c r="P17" i="9" s="1"/>
  <c r="M17" i="9"/>
  <c r="N17" i="9" s="1"/>
  <c r="K17" i="9"/>
  <c r="L17" i="9" s="1"/>
  <c r="I17" i="9"/>
  <c r="J17" i="9" s="1"/>
  <c r="H17" i="9"/>
  <c r="G17" i="9"/>
  <c r="E17" i="9"/>
  <c r="F17" i="9" s="1"/>
  <c r="Q16" i="9"/>
  <c r="R16" i="9" s="1"/>
  <c r="O16" i="9"/>
  <c r="P16" i="9" s="1"/>
  <c r="M16" i="9"/>
  <c r="N16" i="9" s="1"/>
  <c r="K16" i="9"/>
  <c r="L16" i="9" s="1"/>
  <c r="I16" i="9"/>
  <c r="J16" i="9" s="1"/>
  <c r="G16" i="9"/>
  <c r="H16" i="9" s="1"/>
  <c r="E16" i="9"/>
  <c r="F16" i="9" s="1"/>
  <c r="Q15" i="9"/>
  <c r="R15" i="9" s="1"/>
  <c r="O15" i="9"/>
  <c r="P15" i="9" s="1"/>
  <c r="M15" i="9"/>
  <c r="N15" i="9" s="1"/>
  <c r="K15" i="9"/>
  <c r="L15" i="9" s="1"/>
  <c r="I15" i="9"/>
  <c r="J15" i="9" s="1"/>
  <c r="G15" i="9"/>
  <c r="H15" i="9" s="1"/>
  <c r="E15" i="9"/>
  <c r="F15" i="9" s="1"/>
  <c r="R14" i="9"/>
  <c r="Q14" i="9"/>
  <c r="O14" i="9"/>
  <c r="P14" i="9" s="1"/>
  <c r="M14" i="9"/>
  <c r="N14" i="9" s="1"/>
  <c r="K14" i="9"/>
  <c r="L14" i="9" s="1"/>
  <c r="I14" i="9"/>
  <c r="J14" i="9" s="1"/>
  <c r="G14" i="9"/>
  <c r="H14" i="9" s="1"/>
  <c r="E14" i="9"/>
  <c r="F14" i="9" s="1"/>
  <c r="Q13" i="9"/>
  <c r="R13" i="9" s="1"/>
  <c r="O13" i="9"/>
  <c r="P13" i="9" s="1"/>
  <c r="M13" i="9"/>
  <c r="N13" i="9" s="1"/>
  <c r="K13" i="9"/>
  <c r="L13" i="9" s="1"/>
  <c r="J13" i="9"/>
  <c r="I13" i="9"/>
  <c r="G13" i="9"/>
  <c r="H13" i="9" s="1"/>
  <c r="E13" i="9"/>
  <c r="F13" i="9" s="1"/>
  <c r="Q12" i="9"/>
  <c r="R12" i="9" s="1"/>
  <c r="O12" i="9"/>
  <c r="P12" i="9" s="1"/>
  <c r="M12" i="9"/>
  <c r="N12" i="9" s="1"/>
  <c r="K12" i="9"/>
  <c r="L12" i="9" s="1"/>
  <c r="I12" i="9"/>
  <c r="J12" i="9" s="1"/>
  <c r="G12" i="9"/>
  <c r="H12" i="9" s="1"/>
  <c r="E12" i="9"/>
  <c r="F12" i="9" s="1"/>
  <c r="Q11" i="9"/>
  <c r="R11" i="9" s="1"/>
  <c r="O11" i="9"/>
  <c r="P11" i="9" s="1"/>
  <c r="M11" i="9"/>
  <c r="N11" i="9" s="1"/>
  <c r="K11" i="9"/>
  <c r="L11" i="9" s="1"/>
  <c r="I11" i="9"/>
  <c r="J11" i="9" s="1"/>
  <c r="G11" i="9"/>
  <c r="H11" i="9" s="1"/>
  <c r="E11" i="9"/>
  <c r="F11" i="9" s="1"/>
  <c r="Q10" i="9"/>
  <c r="R10" i="9" s="1"/>
  <c r="O10" i="9"/>
  <c r="P10" i="9" s="1"/>
  <c r="M10" i="9"/>
  <c r="N10" i="9" s="1"/>
  <c r="K10" i="9"/>
  <c r="L10" i="9" s="1"/>
  <c r="I10" i="9"/>
  <c r="J10" i="9" s="1"/>
  <c r="G10" i="9"/>
  <c r="H10" i="9" s="1"/>
  <c r="F10" i="9"/>
  <c r="E10" i="9"/>
  <c r="A10" i="9"/>
  <c r="A11" i="9" s="1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Q9" i="9"/>
  <c r="R9" i="9" s="1"/>
  <c r="O9" i="9"/>
  <c r="M9" i="9"/>
  <c r="N9" i="9" s="1"/>
  <c r="K9" i="9"/>
  <c r="L9" i="9" s="1"/>
  <c r="I9" i="9"/>
  <c r="G9" i="9"/>
  <c r="E9" i="9"/>
  <c r="F9" i="9" s="1"/>
  <c r="S78" i="9" l="1"/>
  <c r="G89" i="9"/>
  <c r="T87" i="9"/>
  <c r="S59" i="9"/>
  <c r="K89" i="9"/>
  <c r="E89" i="9"/>
  <c r="I89" i="9"/>
  <c r="S32" i="9"/>
  <c r="S28" i="9"/>
  <c r="M89" i="9"/>
  <c r="R87" i="9"/>
  <c r="R89" i="9" s="1"/>
  <c r="O89" i="9"/>
  <c r="Q89" i="9"/>
  <c r="I36" i="9"/>
  <c r="I37" i="9" s="1"/>
  <c r="S71" i="9"/>
  <c r="S22" i="9"/>
  <c r="S29" i="9"/>
  <c r="S17" i="9"/>
  <c r="S31" i="9"/>
  <c r="H87" i="9"/>
  <c r="H89" i="9" s="1"/>
  <c r="S49" i="9"/>
  <c r="S53" i="9"/>
  <c r="S86" i="9"/>
  <c r="S54" i="9"/>
  <c r="S72" i="9"/>
  <c r="S76" i="9"/>
  <c r="S67" i="9"/>
  <c r="O36" i="9"/>
  <c r="O37" i="9" s="1"/>
  <c r="J87" i="9"/>
  <c r="J89" i="9" s="1"/>
  <c r="P9" i="9"/>
  <c r="S46" i="9"/>
  <c r="S50" i="9"/>
  <c r="S64" i="9"/>
  <c r="S68" i="9"/>
  <c r="S83" i="9"/>
  <c r="S57" i="9"/>
  <c r="S69" i="9"/>
  <c r="P87" i="9"/>
  <c r="P89" i="9" s="1"/>
  <c r="S61" i="9"/>
  <c r="S65" i="9"/>
  <c r="S84" i="9"/>
  <c r="S35" i="9"/>
  <c r="N87" i="9"/>
  <c r="N89" i="9" s="1"/>
  <c r="S51" i="9"/>
  <c r="S47" i="9"/>
  <c r="S80" i="9"/>
  <c r="L87" i="9"/>
  <c r="L89" i="9" s="1"/>
  <c r="S48" i="9"/>
  <c r="S66" i="9"/>
  <c r="S85" i="9"/>
  <c r="S18" i="9"/>
  <c r="S44" i="9"/>
  <c r="S58" i="9"/>
  <c r="S62" i="9"/>
  <c r="S77" i="9"/>
  <c r="S81" i="9"/>
  <c r="S33" i="9"/>
  <c r="G36" i="9"/>
  <c r="G37" i="9" s="1"/>
  <c r="H9" i="9"/>
  <c r="S45" i="9"/>
  <c r="S63" i="9"/>
  <c r="S82" i="9"/>
  <c r="S34" i="9"/>
  <c r="S74" i="9"/>
  <c r="F87" i="9"/>
  <c r="F89" i="9" s="1"/>
  <c r="M36" i="9"/>
  <c r="M37" i="9" s="1"/>
  <c r="S55" i="9"/>
  <c r="J9" i="9"/>
  <c r="J36" i="9" s="1"/>
  <c r="J37" i="9" s="1"/>
  <c r="S60" i="9"/>
  <c r="S79" i="9"/>
  <c r="S52" i="9"/>
  <c r="S56" i="9"/>
  <c r="S70" i="9"/>
  <c r="S75" i="9"/>
  <c r="S30" i="9"/>
  <c r="N36" i="9"/>
  <c r="N37" i="9" s="1"/>
  <c r="S27" i="9"/>
  <c r="S24" i="9"/>
  <c r="S25" i="9"/>
  <c r="S26" i="9"/>
  <c r="P36" i="9"/>
  <c r="P37" i="9" s="1"/>
  <c r="S21" i="9"/>
  <c r="S23" i="9"/>
  <c r="R36" i="9"/>
  <c r="R37" i="9" s="1"/>
  <c r="S19" i="9"/>
  <c r="S20" i="9"/>
  <c r="S9" i="9"/>
  <c r="S12" i="9"/>
  <c r="S13" i="9"/>
  <c r="S14" i="9"/>
  <c r="S10" i="9"/>
  <c r="S11" i="9"/>
  <c r="S15" i="9"/>
  <c r="S16" i="9"/>
  <c r="H36" i="9"/>
  <c r="H37" i="9" s="1"/>
  <c r="K36" i="9"/>
  <c r="E36" i="9"/>
  <c r="Q36" i="9"/>
  <c r="Q37" i="9" s="1"/>
  <c r="F16" i="3"/>
  <c r="F35" i="3" s="1"/>
  <c r="F36" i="3" s="1"/>
  <c r="G16" i="3"/>
  <c r="G35" i="3" s="1"/>
  <c r="G36" i="3" s="1"/>
  <c r="P34" i="3"/>
  <c r="P33" i="3"/>
  <c r="P32" i="3"/>
  <c r="P31" i="3"/>
  <c r="P30" i="3"/>
  <c r="P29" i="3"/>
  <c r="P28" i="3"/>
  <c r="P27" i="3"/>
  <c r="P26" i="3"/>
  <c r="P25" i="3"/>
  <c r="P24" i="3"/>
  <c r="P23" i="3"/>
  <c r="P22" i="3"/>
  <c r="P21" i="3"/>
  <c r="P20" i="3"/>
  <c r="P19" i="3"/>
  <c r="P18" i="3"/>
  <c r="P17" i="3"/>
  <c r="O16" i="3"/>
  <c r="O35" i="3" s="1"/>
  <c r="O36" i="3" s="1"/>
  <c r="N16" i="3"/>
  <c r="N35" i="3" s="1"/>
  <c r="N36" i="3" s="1"/>
  <c r="M16" i="3"/>
  <c r="M35" i="3" s="1"/>
  <c r="M36" i="3" s="1"/>
  <c r="L16" i="3"/>
  <c r="L35" i="3" s="1"/>
  <c r="L36" i="3" s="1"/>
  <c r="K16" i="3"/>
  <c r="K35" i="3" s="1"/>
  <c r="K36" i="3" s="1"/>
  <c r="J16" i="3"/>
  <c r="J35" i="3" s="1"/>
  <c r="J36" i="3" s="1"/>
  <c r="I16" i="3"/>
  <c r="I35" i="3" s="1"/>
  <c r="I36" i="3" s="1"/>
  <c r="H16" i="3"/>
  <c r="H35" i="3" s="1"/>
  <c r="H36" i="3" s="1"/>
  <c r="E16" i="3"/>
  <c r="E35" i="3" s="1"/>
  <c r="E36" i="3" s="1"/>
  <c r="D16" i="3"/>
  <c r="D35" i="3" s="1"/>
  <c r="D36" i="3" s="1"/>
  <c r="P15" i="3"/>
  <c r="P14" i="3"/>
  <c r="P13" i="3"/>
  <c r="P12" i="3"/>
  <c r="P11" i="3"/>
  <c r="P10" i="3"/>
  <c r="P9" i="3"/>
  <c r="P8" i="3"/>
  <c r="P7" i="3"/>
  <c r="S87" i="9" l="1"/>
  <c r="S89" i="9" s="1"/>
  <c r="F36" i="9"/>
  <c r="E37" i="9"/>
  <c r="K37" i="9"/>
  <c r="L36" i="9"/>
  <c r="L37" i="9" s="1"/>
  <c r="O16" i="2"/>
  <c r="O35" i="2" s="1"/>
  <c r="O36" i="2" s="1"/>
  <c r="N16" i="2"/>
  <c r="N35" i="2" s="1"/>
  <c r="N36" i="2" s="1"/>
  <c r="M16" i="2"/>
  <c r="M35" i="2" s="1"/>
  <c r="M36" i="2" s="1"/>
  <c r="L16" i="2"/>
  <c r="L35" i="2" s="1"/>
  <c r="L36" i="2" s="1"/>
  <c r="K16" i="2"/>
  <c r="K35" i="2" s="1"/>
  <c r="K36" i="2" s="1"/>
  <c r="J16" i="2"/>
  <c r="J35" i="2" s="1"/>
  <c r="J36" i="2" s="1"/>
  <c r="I16" i="2"/>
  <c r="I35" i="2" s="1"/>
  <c r="I36" i="2" s="1"/>
  <c r="H16" i="2"/>
  <c r="H35" i="2" s="1"/>
  <c r="H36" i="2" s="1"/>
  <c r="G16" i="2"/>
  <c r="G35" i="2" s="1"/>
  <c r="G36" i="2" s="1"/>
  <c r="F16" i="2"/>
  <c r="F35" i="2" s="1"/>
  <c r="F36" i="2" s="1"/>
  <c r="E16" i="2"/>
  <c r="E35" i="2" s="1"/>
  <c r="E36" i="2" s="1"/>
  <c r="D16" i="2"/>
  <c r="D35" i="2" s="1"/>
  <c r="D36" i="2" s="1"/>
  <c r="P34" i="2"/>
  <c r="P26" i="2"/>
  <c r="P27" i="2"/>
  <c r="P23" i="2"/>
  <c r="P31" i="2"/>
  <c r="P17" i="2"/>
  <c r="P25" i="2"/>
  <c r="P29" i="2"/>
  <c r="P28" i="2"/>
  <c r="P20" i="2"/>
  <c r="P19" i="2"/>
  <c r="P33" i="2"/>
  <c r="P21" i="2"/>
  <c r="P22" i="2"/>
  <c r="P30" i="2"/>
  <c r="P32" i="2"/>
  <c r="P24" i="2"/>
  <c r="P18" i="2"/>
  <c r="P15" i="2"/>
  <c r="P14" i="2"/>
  <c r="P13" i="2"/>
  <c r="P12" i="2"/>
  <c r="P11" i="2"/>
  <c r="P10" i="2"/>
  <c r="P9" i="2"/>
  <c r="P8" i="2"/>
  <c r="P7" i="2"/>
  <c r="F37" i="9" l="1"/>
  <c r="S37" i="9" s="1"/>
  <c r="S36" i="9"/>
  <c r="O35" i="1"/>
  <c r="O36" i="1" s="1"/>
  <c r="N35" i="1"/>
  <c r="N36" i="1" s="1"/>
  <c r="M35" i="1"/>
  <c r="M36" i="1" s="1"/>
  <c r="L35" i="1"/>
  <c r="L36" i="1" s="1"/>
  <c r="K35" i="1"/>
  <c r="K36" i="1" s="1"/>
  <c r="J35" i="1"/>
  <c r="J36" i="1" s="1"/>
  <c r="I35" i="1"/>
  <c r="I36" i="1" s="1"/>
  <c r="H35" i="1"/>
  <c r="H36" i="1" s="1"/>
  <c r="G35" i="1"/>
  <c r="G36" i="1" s="1"/>
  <c r="F35" i="1"/>
  <c r="F36" i="1" s="1"/>
  <c r="E35" i="1"/>
  <c r="E36" i="1" s="1"/>
  <c r="D35" i="1"/>
  <c r="D36" i="1" s="1"/>
  <c r="P34" i="1" l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P35" i="1" l="1"/>
  <c r="P36" i="1" s="1"/>
  <c r="P16" i="3"/>
  <c r="P35" i="3" s="1"/>
  <c r="P36" i="3" s="1"/>
  <c r="P16" i="2"/>
  <c r="P35" i="2" s="1"/>
  <c r="P36" i="2" s="1"/>
</calcChain>
</file>

<file path=xl/sharedStrings.xml><?xml version="1.0" encoding="utf-8"?>
<sst xmlns="http://schemas.openxmlformats.org/spreadsheetml/2006/main" count="550" uniqueCount="175">
  <si>
    <t>Объем диагностических (лабораторных) исследований в рамках базовой программы обязательного медицинского страхования на 2020г.</t>
  </si>
  <si>
    <t>№ п/п</t>
  </si>
  <si>
    <t>Наименование МО</t>
  </si>
  <si>
    <t>КТ</t>
  </si>
  <si>
    <t>МРТ</t>
  </si>
  <si>
    <t>Ультразвуковые исследования сердечно-сосудистой системы</t>
  </si>
  <si>
    <t>Эндоскопические диагностические исследования</t>
  </si>
  <si>
    <t>Молекулярно-генетические исследования с целью выявления онкологических заболеваний</t>
  </si>
  <si>
    <t>Гистологические исследования с целью выявления онкологических заболеваний</t>
  </si>
  <si>
    <t>Объём финансовых средств, тыс. руб.</t>
  </si>
  <si>
    <t>Количество услуг</t>
  </si>
  <si>
    <t>ГБУЗ КО "Центральная городская клиническая больница"</t>
  </si>
  <si>
    <t>ГБУЗ КО "Городская больница №2"</t>
  </si>
  <si>
    <t>ГБУЗ КО "Городская больница №3"</t>
  </si>
  <si>
    <t>ГБУЗ КО "Городская поликлиника №2"</t>
  </si>
  <si>
    <t>ГБУЗ КО "Городская поликлиника №3"</t>
  </si>
  <si>
    <t>ООО «Новомед»</t>
  </si>
  <si>
    <t>ФГКУ "1409 ВМКГ" МО РФ</t>
  </si>
  <si>
    <t>ЧУЗ "РЖД - МЕДИЦИНА" г.КАЛИНИНГРАД</t>
  </si>
  <si>
    <t>ГБУЗ КО "Ладушкинская ГБ"</t>
  </si>
  <si>
    <t>ГБУЗ КО "Пионерская ГБ"</t>
  </si>
  <si>
    <t>ГБУЗ КО "Балтийская ЦРБ"</t>
  </si>
  <si>
    <t>ГБУЗ КО "Мамоновская ГБ"</t>
  </si>
  <si>
    <t>ГБУЗ КО "Советская ЦГБ"</t>
  </si>
  <si>
    <t>ГБУЗ КО "Светловская ЦГБ"</t>
  </si>
  <si>
    <t>ГБУЗ КО "Светлогорская ЦРП"</t>
  </si>
  <si>
    <t>ГБУЗ КО "Зеленоградская ЦРБ"</t>
  </si>
  <si>
    <t>ГБУЗ КО "Гусевская ЦРБ"</t>
  </si>
  <si>
    <t>ГБУЗ КО "Черняховская ЦРБ"</t>
  </si>
  <si>
    <t>ГБУЗ КО "Гвардейская ЦРБ"</t>
  </si>
  <si>
    <t>ГАУЗ КО "Гурьевская ЦРБ"</t>
  </si>
  <si>
    <t>ГБУЗ КО "Полесская ЦРБ"</t>
  </si>
  <si>
    <t>ГБУЗ КО "Правдинская ЦРБ"</t>
  </si>
  <si>
    <t>ГБУЗ КО "Неманская ЦРБ"</t>
  </si>
  <si>
    <t>ГБУЗ КО "Багратионовская ЦРБ"</t>
  </si>
  <si>
    <t>ГБУЗ КО "Славская ЦРБ"</t>
  </si>
  <si>
    <t>ГБУЗ КО "Краснознаменская ЦРБ"</t>
  </si>
  <si>
    <t>ГБУЗ КО "Озерская ЦРБ"</t>
  </si>
  <si>
    <t>ГБУЗ КО "Нестеровская ЦРБ"</t>
  </si>
  <si>
    <t>ГБУЗ КО "Городская детская поликлиника №6"</t>
  </si>
  <si>
    <t>ИТОГО:</t>
  </si>
  <si>
    <t>неприкрепленные к МО</t>
  </si>
  <si>
    <t>Итого по Терпрогр.:</t>
  </si>
  <si>
    <t>Приложение № 1 к протоколу № 12  заседания Комиссии от  30 декабря 2019 года</t>
  </si>
  <si>
    <t>код</t>
  </si>
  <si>
    <t>ГБУЗ КО "Межрайонная больница №1"</t>
  </si>
  <si>
    <t>ГБУЗ КО "Городская больница №4"</t>
  </si>
  <si>
    <t>(с изменениями от 27.03.2020 г.)</t>
  </si>
  <si>
    <t>ЧУЗ "РЖД - МЕДИЦИНА" г.Калининград</t>
  </si>
  <si>
    <t>Объем диагностических (лабораторных) исследований в рамках базовой Программы обязательного медицинского страхования на 2020г.</t>
  </si>
  <si>
    <t>ГБУЗ -</t>
  </si>
  <si>
    <t>Государственное бюджетное учреждение здравоохранения</t>
  </si>
  <si>
    <t xml:space="preserve">ГАУЗ - </t>
  </si>
  <si>
    <t>Государственное автономное учреждение здравоохранения</t>
  </si>
  <si>
    <t xml:space="preserve">КО - </t>
  </si>
  <si>
    <t>Калининградская область</t>
  </si>
  <si>
    <t>ЦРБ-</t>
  </si>
  <si>
    <t>Центральная районная больница</t>
  </si>
  <si>
    <t>ЦГБ-</t>
  </si>
  <si>
    <t>Центральная городская больница</t>
  </si>
  <si>
    <t xml:space="preserve">ЧУЗ - </t>
  </si>
  <si>
    <t>Частное учреждение здравоохранения</t>
  </si>
  <si>
    <t>РЖД-</t>
  </si>
  <si>
    <t>Российские железные дороги</t>
  </si>
  <si>
    <t xml:space="preserve">ООО - </t>
  </si>
  <si>
    <t>Общество с ограниченной ответственностью</t>
  </si>
  <si>
    <t>ЗАО -</t>
  </si>
  <si>
    <t>Закрытое акционерное общество</t>
  </si>
  <si>
    <t>ФГБУ -</t>
  </si>
  <si>
    <t xml:space="preserve">Федеральное государственное бюджетное учреждение </t>
  </si>
  <si>
    <t>ФКУ -</t>
  </si>
  <si>
    <t xml:space="preserve">Федеральное казначейское  учреждение </t>
  </si>
  <si>
    <t>ФКУЗ -</t>
  </si>
  <si>
    <t>Федеральное казначейское  учреждение здравоохранения</t>
  </si>
  <si>
    <t>ГБ СОУ-</t>
  </si>
  <si>
    <t>Государственное бюджетное социально-оздоровительное учреждение</t>
  </si>
  <si>
    <t>ЛПУ-</t>
  </si>
  <si>
    <t>Лечебно-профилактическое учреждение</t>
  </si>
  <si>
    <t>АНО-</t>
  </si>
  <si>
    <t>Автономная некоммерческая организация</t>
  </si>
  <si>
    <t>ЦОП-</t>
  </si>
  <si>
    <t>Центр офтальмологической помощи</t>
  </si>
  <si>
    <t>МЧУДПО-</t>
  </si>
  <si>
    <t>Медицинское частное учреждение дополнительного профессионального образования</t>
  </si>
  <si>
    <t>НПФ-</t>
  </si>
  <si>
    <t>Научно-производственная Фирма</t>
  </si>
  <si>
    <t>СЗ-</t>
  </si>
  <si>
    <t>Северо-западный</t>
  </si>
  <si>
    <t>МСЧ-</t>
  </si>
  <si>
    <t>Медицинская санитарная часть</t>
  </si>
  <si>
    <t>БФ-</t>
  </si>
  <si>
    <t>Балтийский флот</t>
  </si>
  <si>
    <t>(с изменениями от 27.03.2020 г.,30.06.2020г.)</t>
  </si>
  <si>
    <t>Тестирование на выявление новой коронавирусной инфекции ( COVID-19)</t>
  </si>
  <si>
    <t>Компьютерная томография</t>
  </si>
  <si>
    <t>Магнитно резонансная томография</t>
  </si>
  <si>
    <t>ГБУЗ "Инфекционная больница КО"</t>
  </si>
  <si>
    <t>Патологоанатомические исследования с целью выявления онкологических заболеваний</t>
  </si>
  <si>
    <t>ООО "МРТ-Эксперт Калининград"</t>
  </si>
  <si>
    <t>ГБУЗ КО "Межрайонная больница № 1"</t>
  </si>
  <si>
    <t>ГБУЗ КО "Городская поликлиника № 3"</t>
  </si>
  <si>
    <t>ГБУЗ КО "Городская больница № 2"</t>
  </si>
  <si>
    <t>ГБУЗ КО "Городская больница № 3"</t>
  </si>
  <si>
    <t>ГБУЗ КО "Городская больница № 4"</t>
  </si>
  <si>
    <t>Наименование медицинской организации</t>
  </si>
  <si>
    <t>ФГБУ "1409 Военно-морской клинический госпиталь" МО РФ</t>
  </si>
  <si>
    <t>ГБУЗ "Детская областная больница КО"</t>
  </si>
  <si>
    <t>ООО "ЛДЦ Международного института биологических систем - Калининград"</t>
  </si>
  <si>
    <t>Объём финансовых средств, 
тыс. руб.</t>
  </si>
  <si>
    <t>Приложение № 1.1.1</t>
  </si>
  <si>
    <t>ЧУЗ "РЖД-МЕДИЦИНА" г.Калининград</t>
  </si>
  <si>
    <t>ГБУЗ КО "Городская детская поликлиника "</t>
  </si>
  <si>
    <t>ООО "НМЦ клинической лабораторной диагностики Ситилаб"</t>
  </si>
  <si>
    <t xml:space="preserve"> к протоколу № 14 заседания Комиссии</t>
  </si>
  <si>
    <t>от 30 декабря 2022 года</t>
  </si>
  <si>
    <t>Объем диагностических (лабораторных) исследований и объем финансовых средств, не включенных в подушевое финансирование в рамках базовой Программы обязательного медицинского страхования в разрезе медицинских организаций-фондодержателей на 2023 год</t>
  </si>
  <si>
    <t>ООО "Медицинский центр "ВиоМар"</t>
  </si>
  <si>
    <t>ООО "КЛИНИКА "ДОБРЫЙ ДОКТОРЪ"</t>
  </si>
  <si>
    <t>ООО "ОНКОЛОГИЧЕСКИЙ НАУЧНЫЙ ЦЕНТР"</t>
  </si>
  <si>
    <t>ООО "ВИТАЛАБ"</t>
  </si>
  <si>
    <t>ООО "НПФ "ХЕЛИКС"</t>
  </si>
  <si>
    <t>ООО "СПЕКТР КАЛИНИНГРАД"</t>
  </si>
  <si>
    <t>ФГБУ "1409 ВМКГ" МО РФ</t>
  </si>
  <si>
    <t>Численность застрахованных на 01.01.2022 г.</t>
  </si>
  <si>
    <t>ГБУЗ КО "Светловская ЦРБ"</t>
  </si>
  <si>
    <t>ЧУЗ "РЖД-МЕДИЦИНА" г.К-д</t>
  </si>
  <si>
    <t xml:space="preserve">Объем диагностических (лабораторных) исследований и объем финансовых средств, не включенных в подушевое финансирование в рамках базовой Программы обязательного медицинского страхования в разрезе медицинских организаций, выполняющих исследования, на 2023 год 
</t>
  </si>
  <si>
    <t>ГБУЗ "Областная клиническая больница КО"</t>
  </si>
  <si>
    <t xml:space="preserve">ГБУЗ "Центр специализированных видов медицинской помощи КО" </t>
  </si>
  <si>
    <t>ГБУЗ КО "Городская клиническая больница скорой медицинской помощи"</t>
  </si>
  <si>
    <t>ГБУЗ КО "Городская детская поликлиника"</t>
  </si>
  <si>
    <t>ГБУЗ КО "Гурьевская ЦРБ"</t>
  </si>
  <si>
    <t>ФГБУ "Федеральный центр высоких медицинских технологий" МЗ РФ</t>
  </si>
  <si>
    <t>ЗАО "СЗ Центр доказательной медицины" (г.Санкт-Петербург)</t>
  </si>
  <si>
    <t>ТП</t>
  </si>
  <si>
    <t>проверка</t>
  </si>
  <si>
    <t>ГБУЗ "Областная СП КО"</t>
  </si>
  <si>
    <t>УЗИ ССС</t>
  </si>
  <si>
    <t>Эндоскопия</t>
  </si>
  <si>
    <t>МГИ</t>
  </si>
  <si>
    <t>Гистология</t>
  </si>
  <si>
    <t>Тесты на COVID-19</t>
  </si>
  <si>
    <t>ОФС, 
тыс. руб.</t>
  </si>
  <si>
    <t>ОМП</t>
  </si>
  <si>
    <t>ОФС, тыс. руб.</t>
  </si>
  <si>
    <t>ФГБУ "1409 ВМКГ" МО РФ"</t>
  </si>
  <si>
    <t>ООО "МЦ "ВиоМар"</t>
  </si>
  <si>
    <t>ООО "НМЦКЛД Ситилаб"</t>
  </si>
  <si>
    <t>ООО "Виталаб"</t>
  </si>
  <si>
    <t xml:space="preserve">Объем диагностических (лабораторных) исследований и объем финансовых средств, не включенных в подушевое финансирование в рамках базовой Программы обязательного медицинского страхования в разрезе медицинских организаций, выполняющих исследования, в 2023 г. 
</t>
  </si>
  <si>
    <t xml:space="preserve">МО - </t>
  </si>
  <si>
    <t>Министерство обороны</t>
  </si>
  <si>
    <t xml:space="preserve">МЗ - </t>
  </si>
  <si>
    <t>Министерство здравоохранения</t>
  </si>
  <si>
    <t>РФ -</t>
  </si>
  <si>
    <t>Российская Федерация</t>
  </si>
  <si>
    <t>ФГАОУ ВО -</t>
  </si>
  <si>
    <t>Федеральное государственное автономное образовательное учреждение высшего образования</t>
  </si>
  <si>
    <t xml:space="preserve">ЛДЦ - </t>
  </si>
  <si>
    <t>Лечебно диагностический центр</t>
  </si>
  <si>
    <t xml:space="preserve">НМЦ - </t>
  </si>
  <si>
    <t>Научно-методический центр</t>
  </si>
  <si>
    <t xml:space="preserve">НПФ - </t>
  </si>
  <si>
    <t>Научно-производственная фирма</t>
  </si>
  <si>
    <t>ГБУЗ "Центр специализированных видов медицинской помощи КО"</t>
  </si>
  <si>
    <t>ГБУЗ КО "Городская клиническая БСМП"</t>
  </si>
  <si>
    <t>ГБУЗ "Областная стоматологическая поликлиника КО"</t>
  </si>
  <si>
    <t>ФГБУ "ФЦ ВМТ" МЗ РФ (г. Калининград)</t>
  </si>
  <si>
    <t>ЧУЗ «Больница «РЖД-Медицина» г.Калининград</t>
  </si>
  <si>
    <t>АО "СЗ центр доказательной медицины"</t>
  </si>
  <si>
    <t>ООО "ЛДЦ МИБС-КАЛИНИНГРАД"</t>
  </si>
  <si>
    <t>ООО "Онкологический  Научный центр"</t>
  </si>
  <si>
    <t xml:space="preserve">к Выписке из Протокола заседания № 2 </t>
  </si>
  <si>
    <t>Комиссии от 29.02.2024 года</t>
  </si>
  <si>
    <t xml:space="preserve">Приложение №17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</si>
</sst>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"/>
    <numFmt numFmtId="167" formatCode="_-* #,##0_р_._-;\-* #,##0_р_._-;_-* &quot;-&quot;??_р_._-;_-@_-"/>
    <numFmt numFmtId="168" formatCode="#,##0.0000"/>
    <numFmt numFmtId="169" formatCode="#,##0_ ;\-#,##0\ "/>
  </numFmts>
  <fonts count="3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theme="9" tint="-0.249977111117893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2"/>
      <color rgb="FF0070C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rgb="FF0070C0"/>
      <name val="Times New Roman"/>
      <family val="1"/>
      <charset val="204"/>
    </font>
    <font>
      <b/>
      <sz val="11"/>
      <color rgb="FF0070C0"/>
      <name val="Calibri"/>
      <family val="2"/>
      <charset val="204"/>
      <scheme val="minor"/>
    </font>
    <font>
      <sz val="12"/>
      <color rgb="FF0070C0"/>
      <name val="Times New Roman"/>
      <family val="1"/>
      <charset val="204"/>
    </font>
    <font>
      <b/>
      <sz val="14"/>
      <color rgb="FF0070C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color rgb="FF0070C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165" fontId="1" fillId="0" borderId="0" applyFont="0" applyFill="0" applyBorder="0" applyAlignment="0" applyProtection="0"/>
    <xf numFmtId="0" fontId="10" fillId="0" borderId="0"/>
    <xf numFmtId="0" fontId="1" fillId="0" borderId="0"/>
    <xf numFmtId="0" fontId="1" fillId="0" borderId="0"/>
  </cellStyleXfs>
  <cellXfs count="207">
    <xf numFmtId="0" fontId="0" fillId="0" borderId="0" xfId="0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5" fillId="0" borderId="0" xfId="0" applyFont="1" applyAlignment="1">
      <alignment vertical="top"/>
    </xf>
    <xf numFmtId="166" fontId="2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164" fontId="7" fillId="0" borderId="0" xfId="0" applyNumberFormat="1" applyFont="1" applyAlignment="1">
      <alignment horizontal="right" vertical="center"/>
    </xf>
    <xf numFmtId="0" fontId="5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center" vertical="center"/>
    </xf>
    <xf numFmtId="165" fontId="2" fillId="0" borderId="1" xfId="1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3" fontId="6" fillId="0" borderId="1" xfId="0" applyNumberFormat="1" applyFont="1" applyBorder="1" applyAlignment="1">
      <alignment horizontal="center" vertical="center"/>
    </xf>
    <xf numFmtId="165" fontId="6" fillId="0" borderId="1" xfId="1" applyFont="1" applyBorder="1" applyAlignment="1">
      <alignment horizontal="center" vertical="center"/>
    </xf>
    <xf numFmtId="0" fontId="5" fillId="0" borderId="1" xfId="0" applyFont="1" applyBorder="1" applyAlignment="1">
      <alignment horizontal="justify" vertical="center" wrapText="1"/>
    </xf>
    <xf numFmtId="3" fontId="5" fillId="0" borderId="1" xfId="0" applyNumberFormat="1" applyFont="1" applyBorder="1" applyAlignment="1">
      <alignment horizontal="center" vertical="center"/>
    </xf>
    <xf numFmtId="165" fontId="5" fillId="0" borderId="1" xfId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/>
    <xf numFmtId="3" fontId="4" fillId="0" borderId="1" xfId="0" applyNumberFormat="1" applyFont="1" applyBorder="1" applyAlignment="1">
      <alignment horizontal="center" vertical="center"/>
    </xf>
    <xf numFmtId="165" fontId="4" fillId="0" borderId="1" xfId="1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/>
    </xf>
    <xf numFmtId="165" fontId="8" fillId="0" borderId="1" xfId="1" applyFont="1" applyBorder="1" applyAlignment="1">
      <alignment horizontal="center" vertical="center"/>
    </xf>
    <xf numFmtId="0" fontId="8" fillId="0" borderId="0" xfId="0" applyFont="1" applyAlignment="1">
      <alignment vertical="top"/>
    </xf>
    <xf numFmtId="0" fontId="4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horizontal="justify" vertical="top" wrapText="1"/>
    </xf>
    <xf numFmtId="0" fontId="4" fillId="0" borderId="1" xfId="0" applyFont="1" applyBorder="1" applyAlignment="1">
      <alignment horizontal="left" vertical="top" wrapText="1"/>
    </xf>
    <xf numFmtId="0" fontId="11" fillId="0" borderId="0" xfId="2" applyFont="1" applyAlignment="1">
      <alignment vertical="top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2" fillId="0" borderId="0" xfId="0" applyFont="1"/>
    <xf numFmtId="0" fontId="6" fillId="0" borderId="1" xfId="0" applyFont="1" applyBorder="1" applyAlignment="1">
      <alignment horizontal="left" vertical="top" wrapText="1"/>
    </xf>
    <xf numFmtId="166" fontId="6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top" wrapText="1"/>
    </xf>
    <xf numFmtId="165" fontId="2" fillId="0" borderId="0" xfId="1" applyFont="1" applyFill="1" applyAlignment="1">
      <alignment vertical="top"/>
    </xf>
    <xf numFmtId="0" fontId="17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justify" vertical="top" wrapText="1"/>
    </xf>
    <xf numFmtId="3" fontId="4" fillId="0" borderId="0" xfId="0" applyNumberFormat="1" applyFont="1" applyAlignment="1">
      <alignment horizontal="center" vertical="top"/>
    </xf>
    <xf numFmtId="0" fontId="13" fillId="0" borderId="0" xfId="0" applyFont="1" applyAlignment="1">
      <alignment vertical="top"/>
    </xf>
    <xf numFmtId="3" fontId="13" fillId="0" borderId="0" xfId="0" applyNumberFormat="1" applyFont="1" applyAlignment="1">
      <alignment horizontal="center" vertical="top"/>
    </xf>
    <xf numFmtId="167" fontId="13" fillId="0" borderId="0" xfId="1" applyNumberFormat="1" applyFont="1" applyFill="1" applyBorder="1" applyAlignment="1">
      <alignment horizontal="center" vertical="top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vertical="top" wrapText="1"/>
    </xf>
    <xf numFmtId="0" fontId="6" fillId="0" borderId="6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15" fillId="0" borderId="0" xfId="0" applyFont="1" applyAlignment="1">
      <alignment vertical="top"/>
    </xf>
    <xf numFmtId="3" fontId="17" fillId="0" borderId="1" xfId="0" applyNumberFormat="1" applyFont="1" applyBorder="1" applyAlignment="1">
      <alignment horizontal="center" vertical="center"/>
    </xf>
    <xf numFmtId="166" fontId="15" fillId="0" borderId="1" xfId="1" applyNumberFormat="1" applyFont="1" applyFill="1" applyBorder="1" applyAlignment="1">
      <alignment horizontal="center" vertical="center"/>
    </xf>
    <xf numFmtId="166" fontId="17" fillId="0" borderId="1" xfId="1" applyNumberFormat="1" applyFont="1" applyFill="1" applyBorder="1" applyAlignment="1">
      <alignment horizontal="center" vertical="center"/>
    </xf>
    <xf numFmtId="166" fontId="4" fillId="0" borderId="0" xfId="1" applyNumberFormat="1" applyFont="1" applyFill="1" applyBorder="1" applyAlignment="1">
      <alignment horizontal="center" vertical="center"/>
    </xf>
    <xf numFmtId="166" fontId="13" fillId="0" borderId="0" xfId="1" applyNumberFormat="1" applyFont="1" applyFill="1" applyBorder="1" applyAlignment="1">
      <alignment horizontal="center" vertical="top"/>
    </xf>
    <xf numFmtId="166" fontId="4" fillId="0" borderId="0" xfId="1" applyNumberFormat="1" applyFont="1" applyFill="1" applyBorder="1" applyAlignment="1">
      <alignment horizontal="right" vertical="center"/>
    </xf>
    <xf numFmtId="166" fontId="14" fillId="0" borderId="0" xfId="1" applyNumberFormat="1" applyFont="1" applyFill="1" applyBorder="1" applyAlignment="1">
      <alignment horizontal="center" vertical="top"/>
    </xf>
    <xf numFmtId="166" fontId="4" fillId="0" borderId="0" xfId="0" applyNumberFormat="1" applyFont="1" applyAlignment="1">
      <alignment horizontal="center" vertical="top"/>
    </xf>
    <xf numFmtId="0" fontId="18" fillId="0" borderId="0" xfId="0" applyFont="1" applyAlignment="1">
      <alignment vertical="top"/>
    </xf>
    <xf numFmtId="166" fontId="4" fillId="0" borderId="1" xfId="1" applyNumberFormat="1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top"/>
    </xf>
    <xf numFmtId="164" fontId="21" fillId="0" borderId="0" xfId="0" applyNumberFormat="1" applyFont="1" applyAlignment="1">
      <alignment horizontal="right" vertical="center"/>
    </xf>
    <xf numFmtId="0" fontId="20" fillId="0" borderId="5" xfId="0" applyFont="1" applyBorder="1" applyAlignment="1">
      <alignment horizontal="center" vertical="center" wrapText="1"/>
    </xf>
    <xf numFmtId="4" fontId="20" fillId="0" borderId="6" xfId="0" applyNumberFormat="1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167" fontId="20" fillId="0" borderId="1" xfId="1" applyNumberFormat="1" applyFont="1" applyBorder="1" applyAlignment="1">
      <alignment vertical="center" wrapText="1"/>
    </xf>
    <xf numFmtId="3" fontId="8" fillId="0" borderId="1" xfId="0" applyNumberFormat="1" applyFont="1" applyBorder="1" applyAlignment="1">
      <alignment vertical="center"/>
    </xf>
    <xf numFmtId="166" fontId="8" fillId="0" borderId="1" xfId="1" applyNumberFormat="1" applyFont="1" applyFill="1" applyBorder="1" applyAlignment="1">
      <alignment vertical="center"/>
    </xf>
    <xf numFmtId="3" fontId="17" fillId="0" borderId="1" xfId="0" applyNumberFormat="1" applyFont="1" applyBorder="1" applyAlignment="1">
      <alignment vertical="center"/>
    </xf>
    <xf numFmtId="166" fontId="17" fillId="0" borderId="1" xfId="1" applyNumberFormat="1" applyFont="1" applyFill="1" applyBorder="1" applyAlignment="1">
      <alignment vertical="center"/>
    </xf>
    <xf numFmtId="167" fontId="17" fillId="0" borderId="1" xfId="1" applyNumberFormat="1" applyFont="1" applyFill="1" applyBorder="1" applyAlignment="1">
      <alignment vertical="center"/>
    </xf>
    <xf numFmtId="3" fontId="4" fillId="0" borderId="1" xfId="1" applyNumberFormat="1" applyFont="1" applyFill="1" applyBorder="1" applyAlignment="1">
      <alignment vertical="center"/>
    </xf>
    <xf numFmtId="166" fontId="4" fillId="0" borderId="1" xfId="1" applyNumberFormat="1" applyFont="1" applyFill="1" applyBorder="1" applyAlignment="1">
      <alignment vertical="center"/>
    </xf>
    <xf numFmtId="3" fontId="15" fillId="0" borderId="1" xfId="0" applyNumberFormat="1" applyFont="1" applyBorder="1" applyAlignment="1">
      <alignment vertical="center"/>
    </xf>
    <xf numFmtId="166" fontId="15" fillId="0" borderId="1" xfId="1" applyNumberFormat="1" applyFont="1" applyFill="1" applyBorder="1" applyAlignment="1">
      <alignment vertical="center"/>
    </xf>
    <xf numFmtId="3" fontId="15" fillId="0" borderId="1" xfId="1" applyNumberFormat="1" applyFont="1" applyFill="1" applyBorder="1" applyAlignment="1">
      <alignment vertical="center"/>
    </xf>
    <xf numFmtId="167" fontId="15" fillId="0" borderId="1" xfId="1" applyNumberFormat="1" applyFont="1" applyFill="1" applyBorder="1" applyAlignment="1">
      <alignment vertical="center"/>
    </xf>
    <xf numFmtId="0" fontId="25" fillId="0" borderId="7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justify" vertical="top" wrapText="1"/>
    </xf>
    <xf numFmtId="3" fontId="25" fillId="0" borderId="1" xfId="0" applyNumberFormat="1" applyFont="1" applyBorder="1" applyAlignment="1">
      <alignment vertical="center"/>
    </xf>
    <xf numFmtId="166" fontId="25" fillId="0" borderId="1" xfId="1" applyNumberFormat="1" applyFont="1" applyFill="1" applyBorder="1" applyAlignment="1">
      <alignment vertical="center"/>
    </xf>
    <xf numFmtId="167" fontId="25" fillId="0" borderId="1" xfId="1" applyNumberFormat="1" applyFont="1" applyFill="1" applyBorder="1" applyAlignment="1">
      <alignment vertical="center"/>
    </xf>
    <xf numFmtId="0" fontId="3" fillId="3" borderId="4" xfId="0" applyFont="1" applyFill="1" applyBorder="1" applyAlignment="1">
      <alignment horizontal="center" vertical="center" wrapText="1"/>
    </xf>
    <xf numFmtId="0" fontId="22" fillId="3" borderId="6" xfId="0" applyFont="1" applyFill="1" applyBorder="1" applyAlignment="1">
      <alignment vertical="top"/>
    </xf>
    <xf numFmtId="0" fontId="22" fillId="3" borderId="1" xfId="0" applyFont="1" applyFill="1" applyBorder="1" applyAlignment="1">
      <alignment vertical="top"/>
    </xf>
    <xf numFmtId="167" fontId="26" fillId="3" borderId="1" xfId="1" applyNumberFormat="1" applyFont="1" applyFill="1" applyBorder="1" applyAlignment="1">
      <alignment vertical="center"/>
    </xf>
    <xf numFmtId="3" fontId="22" fillId="0" borderId="1" xfId="1" applyNumberFormat="1" applyFont="1" applyFill="1" applyBorder="1" applyAlignment="1">
      <alignment vertical="center"/>
    </xf>
    <xf numFmtId="166" fontId="22" fillId="0" borderId="1" xfId="1" applyNumberFormat="1" applyFont="1" applyFill="1" applyBorder="1" applyAlignment="1">
      <alignment vertical="center"/>
    </xf>
    <xf numFmtId="3" fontId="22" fillId="0" borderId="1" xfId="0" applyNumberFormat="1" applyFont="1" applyBorder="1" applyAlignment="1">
      <alignment vertical="center"/>
    </xf>
    <xf numFmtId="166" fontId="22" fillId="0" borderId="1" xfId="0" applyNumberFormat="1" applyFont="1" applyBorder="1" applyAlignment="1">
      <alignment vertical="center"/>
    </xf>
    <xf numFmtId="0" fontId="20" fillId="0" borderId="0" xfId="0" applyFont="1" applyAlignment="1">
      <alignment vertical="top"/>
    </xf>
    <xf numFmtId="168" fontId="4" fillId="0" borderId="0" xfId="1" applyNumberFormat="1" applyFont="1" applyFill="1" applyBorder="1" applyAlignment="1">
      <alignment horizontal="center" vertical="center"/>
    </xf>
    <xf numFmtId="166" fontId="15" fillId="0" borderId="0" xfId="0" applyNumberFormat="1" applyFont="1" applyAlignment="1">
      <alignment vertical="top"/>
    </xf>
    <xf numFmtId="0" fontId="19" fillId="0" borderId="0" xfId="0" applyFont="1" applyAlignment="1">
      <alignment vertical="top" wrapText="1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3" fontId="4" fillId="0" borderId="1" xfId="1" applyNumberFormat="1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justify" vertical="top" wrapText="1"/>
    </xf>
    <xf numFmtId="3" fontId="15" fillId="0" borderId="1" xfId="1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top" wrapText="1"/>
    </xf>
    <xf numFmtId="0" fontId="25" fillId="0" borderId="1" xfId="0" applyFont="1" applyBorder="1" applyAlignment="1">
      <alignment horizontal="justify" vertical="top" wrapText="1"/>
    </xf>
    <xf numFmtId="3" fontId="17" fillId="0" borderId="1" xfId="1" applyNumberFormat="1" applyFont="1" applyFill="1" applyBorder="1" applyAlignment="1">
      <alignment horizontal="center" vertical="center"/>
    </xf>
    <xf numFmtId="3" fontId="4" fillId="0" borderId="0" xfId="0" applyNumberFormat="1" applyFont="1" applyAlignment="1">
      <alignment vertical="top"/>
    </xf>
    <xf numFmtId="169" fontId="17" fillId="0" borderId="1" xfId="1" applyNumberFormat="1" applyFont="1" applyFill="1" applyBorder="1" applyAlignment="1">
      <alignment horizontal="center" vertical="center"/>
    </xf>
    <xf numFmtId="3" fontId="17" fillId="0" borderId="1" xfId="1" applyNumberFormat="1" applyFont="1" applyFill="1" applyBorder="1" applyAlignment="1">
      <alignment vertical="center"/>
    </xf>
    <xf numFmtId="3" fontId="27" fillId="0" borderId="1" xfId="1" applyNumberFormat="1" applyFont="1" applyFill="1" applyBorder="1" applyAlignment="1">
      <alignment vertical="center"/>
    </xf>
    <xf numFmtId="166" fontId="27" fillId="0" borderId="1" xfId="1" applyNumberFormat="1" applyFont="1" applyFill="1" applyBorder="1" applyAlignment="1">
      <alignment vertical="center"/>
    </xf>
    <xf numFmtId="168" fontId="17" fillId="0" borderId="0" xfId="1" applyNumberFormat="1" applyFont="1" applyFill="1" applyBorder="1" applyAlignment="1">
      <alignment horizontal="center" vertical="center"/>
    </xf>
    <xf numFmtId="166" fontId="17" fillId="0" borderId="0" xfId="1" applyNumberFormat="1" applyFont="1" applyFill="1" applyBorder="1" applyAlignment="1">
      <alignment horizontal="right" vertical="center"/>
    </xf>
    <xf numFmtId="166" fontId="17" fillId="0" borderId="0" xfId="1" applyNumberFormat="1" applyFont="1" applyFill="1" applyBorder="1" applyAlignment="1">
      <alignment horizontal="center" vertical="center"/>
    </xf>
    <xf numFmtId="166" fontId="17" fillId="0" borderId="0" xfId="1" applyNumberFormat="1" applyFont="1" applyFill="1" applyBorder="1" applyAlignment="1">
      <alignment horizontal="center" vertical="top"/>
    </xf>
    <xf numFmtId="167" fontId="17" fillId="0" borderId="0" xfId="1" applyNumberFormat="1" applyFont="1" applyFill="1" applyBorder="1" applyAlignment="1">
      <alignment horizontal="center" vertical="top"/>
    </xf>
    <xf numFmtId="0" fontId="17" fillId="0" borderId="0" xfId="0" applyFont="1" applyAlignment="1">
      <alignment horizontal="center" vertical="top"/>
    </xf>
    <xf numFmtId="0" fontId="17" fillId="0" borderId="0" xfId="0" applyFont="1" applyAlignment="1">
      <alignment vertical="top"/>
    </xf>
    <xf numFmtId="166" fontId="17" fillId="0" borderId="0" xfId="0" applyNumberFormat="1" applyFont="1" applyAlignment="1">
      <alignment vertical="top"/>
    </xf>
    <xf numFmtId="0" fontId="17" fillId="0" borderId="0" xfId="0" applyFont="1" applyAlignment="1">
      <alignment vertical="center"/>
    </xf>
    <xf numFmtId="0" fontId="17" fillId="0" borderId="3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166" fontId="17" fillId="0" borderId="1" xfId="0" applyNumberFormat="1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4" fontId="17" fillId="0" borderId="6" xfId="0" applyNumberFormat="1" applyFont="1" applyBorder="1" applyAlignment="1">
      <alignment horizontal="center" vertical="center" wrapText="1"/>
    </xf>
    <xf numFmtId="167" fontId="17" fillId="0" borderId="1" xfId="1" applyNumberFormat="1" applyFont="1" applyFill="1" applyBorder="1" applyAlignment="1">
      <alignment vertical="center" wrapText="1"/>
    </xf>
    <xf numFmtId="0" fontId="17" fillId="0" borderId="6" xfId="0" applyFont="1" applyBorder="1" applyAlignment="1">
      <alignment horizontal="center" vertical="top" wrapText="1"/>
    </xf>
    <xf numFmtId="0" fontId="27" fillId="0" borderId="4" xfId="0" applyFont="1" applyBorder="1" applyAlignment="1">
      <alignment horizontal="center" vertical="center" wrapText="1"/>
    </xf>
    <xf numFmtId="0" fontId="27" fillId="0" borderId="6" xfId="0" applyFont="1" applyBorder="1" applyAlignment="1">
      <alignment vertical="top"/>
    </xf>
    <xf numFmtId="0" fontId="27" fillId="0" borderId="1" xfId="0" applyFont="1" applyBorder="1" applyAlignment="1">
      <alignment vertical="top"/>
    </xf>
    <xf numFmtId="167" fontId="27" fillId="0" borderId="1" xfId="1" applyNumberFormat="1" applyFont="1" applyFill="1" applyBorder="1" applyAlignment="1">
      <alignment vertical="center"/>
    </xf>
    <xf numFmtId="3" fontId="27" fillId="0" borderId="1" xfId="0" applyNumberFormat="1" applyFont="1" applyBorder="1" applyAlignment="1">
      <alignment vertical="center"/>
    </xf>
    <xf numFmtId="166" fontId="27" fillId="0" borderId="1" xfId="0" applyNumberFormat="1" applyFont="1" applyBorder="1" applyAlignment="1">
      <alignment vertical="center"/>
    </xf>
    <xf numFmtId="0" fontId="17" fillId="0" borderId="0" xfId="0" applyFont="1" applyAlignment="1">
      <alignment horizontal="center" vertical="center" wrapText="1"/>
    </xf>
    <xf numFmtId="3" fontId="17" fillId="0" borderId="0" xfId="0" applyNumberFormat="1" applyFont="1" applyAlignment="1">
      <alignment horizontal="center" vertical="top"/>
    </xf>
    <xf numFmtId="166" fontId="17" fillId="0" borderId="0" xfId="0" applyNumberFormat="1" applyFont="1" applyAlignment="1">
      <alignment horizontal="center" vertical="top"/>
    </xf>
    <xf numFmtId="0" fontId="28" fillId="0" borderId="0" xfId="0" applyFont="1" applyAlignment="1">
      <alignment vertical="top" wrapText="1"/>
    </xf>
    <xf numFmtId="0" fontId="17" fillId="0" borderId="5" xfId="0" applyFont="1" applyBorder="1" applyAlignment="1">
      <alignment vertical="top" wrapText="1"/>
    </xf>
    <xf numFmtId="0" fontId="17" fillId="0" borderId="5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justify" vertical="top" wrapText="1"/>
    </xf>
    <xf numFmtId="3" fontId="8" fillId="0" borderId="0" xfId="0" applyNumberFormat="1" applyFont="1" applyAlignment="1">
      <alignment horizontal="center" vertical="center"/>
    </xf>
    <xf numFmtId="4" fontId="8" fillId="0" borderId="0" xfId="0" applyNumberFormat="1" applyFont="1" applyAlignment="1">
      <alignment horizontal="center" vertical="center"/>
    </xf>
    <xf numFmtId="4" fontId="17" fillId="0" borderId="1" xfId="0" applyNumberFormat="1" applyFont="1" applyBorder="1" applyAlignment="1">
      <alignment horizontal="center" vertical="center"/>
    </xf>
    <xf numFmtId="0" fontId="29" fillId="0" borderId="0" xfId="2" applyFont="1" applyAlignment="1">
      <alignment vertical="top"/>
    </xf>
    <xf numFmtId="166" fontId="11" fillId="0" borderId="0" xfId="2" applyNumberFormat="1" applyFont="1" applyAlignment="1">
      <alignment vertical="top"/>
    </xf>
    <xf numFmtId="166" fontId="12" fillId="0" borderId="0" xfId="0" applyNumberFormat="1" applyFont="1" applyAlignment="1">
      <alignment horizontal="left" vertical="top"/>
    </xf>
    <xf numFmtId="0" fontId="12" fillId="0" borderId="0" xfId="0" applyFont="1" applyAlignment="1">
      <alignment vertical="top"/>
    </xf>
    <xf numFmtId="166" fontId="11" fillId="0" borderId="0" xfId="2" applyNumberFormat="1" applyFont="1" applyAlignment="1">
      <alignment horizontal="left" vertical="center"/>
    </xf>
    <xf numFmtId="0" fontId="11" fillId="0" borderId="0" xfId="2" applyFont="1" applyAlignment="1">
      <alignment vertical="center"/>
    </xf>
    <xf numFmtId="0" fontId="17" fillId="0" borderId="1" xfId="3" applyFont="1" applyBorder="1" applyAlignment="1">
      <alignment vertical="top" wrapText="1"/>
    </xf>
    <xf numFmtId="0" fontId="17" fillId="0" borderId="0" xfId="0" applyFont="1" applyAlignment="1">
      <alignment horizontal="center" vertical="top" wrapText="1"/>
    </xf>
    <xf numFmtId="0" fontId="17" fillId="0" borderId="0" xfId="3" applyFont="1" applyAlignment="1">
      <alignment vertical="top" wrapText="1"/>
    </xf>
    <xf numFmtId="0" fontId="17" fillId="0" borderId="0" xfId="0" applyFont="1" applyAlignment="1">
      <alignment vertical="top" wrapText="1"/>
    </xf>
    <xf numFmtId="3" fontId="17" fillId="0" borderId="0" xfId="0" applyNumberFormat="1" applyFont="1" applyAlignment="1">
      <alignment horizontal="center" vertical="center"/>
    </xf>
    <xf numFmtId="4" fontId="17" fillId="0" borderId="0" xfId="0" applyNumberFormat="1" applyFont="1" applyAlignment="1">
      <alignment horizontal="center" vertical="center"/>
    </xf>
    <xf numFmtId="0" fontId="27" fillId="0" borderId="0" xfId="0" applyFont="1" applyAlignment="1">
      <alignment horizontal="center" wrapText="1"/>
    </xf>
    <xf numFmtId="0" fontId="17" fillId="0" borderId="8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166" fontId="15" fillId="0" borderId="1" xfId="0" applyNumberFormat="1" applyFont="1" applyBorder="1" applyAlignment="1">
      <alignment horizontal="center" vertical="center" wrapText="1"/>
    </xf>
    <xf numFmtId="166" fontId="17" fillId="0" borderId="1" xfId="0" applyNumberFormat="1" applyFont="1" applyBorder="1" applyAlignment="1">
      <alignment horizontal="center" vertical="center" wrapText="1"/>
    </xf>
    <xf numFmtId="0" fontId="27" fillId="0" borderId="0" xfId="0" applyFont="1" applyAlignment="1">
      <alignment horizontal="center" vertical="top" wrapText="1"/>
    </xf>
    <xf numFmtId="166" fontId="17" fillId="0" borderId="3" xfId="0" applyNumberFormat="1" applyFont="1" applyBorder="1" applyAlignment="1">
      <alignment horizontal="center" vertical="center" wrapText="1"/>
    </xf>
    <xf numFmtId="166" fontId="17" fillId="0" borderId="4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top" wrapText="1"/>
    </xf>
    <xf numFmtId="0" fontId="22" fillId="0" borderId="0" xfId="0" applyFont="1" applyAlignment="1">
      <alignment horizontal="center" wrapText="1"/>
    </xf>
    <xf numFmtId="0" fontId="15" fillId="0" borderId="8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166" fontId="6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5">
    <cellStyle name="Обычный" xfId="0" builtinId="0"/>
    <cellStyle name="Обычный 3 2" xfId="4" xr:uid="{444C8699-2126-4C73-83AF-8BB55609F75A}"/>
    <cellStyle name="Обычный 3 3 2 2 2" xfId="3" xr:uid="{95B711FC-7898-4456-BC92-724AEA0D8343}"/>
    <cellStyle name="Обычный 4" xfId="2" xr:uid="{00000000-0005-0000-0000-000001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CFD861-86BA-499A-B4EA-2531C81B95A0}">
  <sheetPr>
    <pageSetUpPr fitToPage="1"/>
  </sheetPr>
  <dimension ref="A1:S100"/>
  <sheetViews>
    <sheetView tabSelected="1" zoomScale="75" zoomScaleNormal="75" workbookViewId="0">
      <selection activeCell="S1" sqref="S1"/>
    </sheetView>
  </sheetViews>
  <sheetFormatPr defaultColWidth="9.140625" defaultRowHeight="15.75" x14ac:dyDescent="0.25"/>
  <cols>
    <col min="1" max="1" width="8" style="131" bestFit="1" customWidth="1"/>
    <col min="2" max="2" width="11.140625" style="131" hidden="1" customWidth="1"/>
    <col min="3" max="3" width="48.5703125" style="131" customWidth="1"/>
    <col min="4" max="4" width="14.28515625" style="132" hidden="1" customWidth="1"/>
    <col min="5" max="5" width="9.140625" style="133" customWidth="1"/>
    <col min="6" max="6" width="15.140625" style="132" customWidth="1"/>
    <col min="7" max="7" width="10.42578125" style="133" customWidth="1"/>
    <col min="8" max="8" width="12.7109375" style="132" customWidth="1"/>
    <col min="9" max="9" width="11" style="133" customWidth="1"/>
    <col min="10" max="10" width="11.7109375" style="132" customWidth="1"/>
    <col min="11" max="11" width="11.5703125" style="133" customWidth="1"/>
    <col min="12" max="12" width="11" style="132" customWidth="1"/>
    <col min="13" max="13" width="8" style="133" customWidth="1"/>
    <col min="14" max="14" width="10.42578125" style="132" customWidth="1"/>
    <col min="15" max="15" width="10.85546875" style="133" customWidth="1"/>
    <col min="16" max="16" width="12.28515625" style="132" customWidth="1"/>
    <col min="17" max="17" width="12.140625" style="133" customWidth="1"/>
    <col min="18" max="18" width="11.7109375" style="133" customWidth="1"/>
    <col min="19" max="19" width="13.85546875" style="132" customWidth="1"/>
    <col min="20" max="16384" width="9.140625" style="132"/>
  </cols>
  <sheetData>
    <row r="1" spans="1:19" x14ac:dyDescent="0.25">
      <c r="S1" s="77" t="s">
        <v>174</v>
      </c>
    </row>
    <row r="2" spans="1:19" x14ac:dyDescent="0.25">
      <c r="S2" s="77" t="s">
        <v>172</v>
      </c>
    </row>
    <row r="3" spans="1:19" x14ac:dyDescent="0.25">
      <c r="S3" s="77" t="s">
        <v>173</v>
      </c>
    </row>
    <row r="5" spans="1:19" x14ac:dyDescent="0.25">
      <c r="D5" s="131"/>
      <c r="E5" s="132"/>
      <c r="F5" s="133"/>
      <c r="G5" s="132"/>
      <c r="H5" s="133"/>
      <c r="I5" s="132"/>
      <c r="J5" s="133"/>
      <c r="K5" s="132"/>
      <c r="L5" s="133"/>
      <c r="M5" s="132"/>
      <c r="N5" s="133"/>
      <c r="O5" s="132"/>
      <c r="P5" s="133"/>
      <c r="Q5" s="132"/>
      <c r="S5" s="77" t="s">
        <v>109</v>
      </c>
    </row>
    <row r="6" spans="1:19" x14ac:dyDescent="0.25">
      <c r="D6" s="131"/>
      <c r="E6" s="132"/>
      <c r="F6" s="133"/>
      <c r="G6" s="132"/>
      <c r="H6" s="133"/>
      <c r="I6" s="132"/>
      <c r="J6" s="133"/>
      <c r="K6" s="132"/>
      <c r="L6" s="133"/>
      <c r="M6" s="132"/>
      <c r="N6" s="133"/>
      <c r="O6" s="132"/>
      <c r="P6" s="133"/>
      <c r="Q6" s="132"/>
      <c r="S6" s="77" t="s">
        <v>113</v>
      </c>
    </row>
    <row r="7" spans="1:19" x14ac:dyDescent="0.25">
      <c r="D7" s="131"/>
      <c r="E7" s="132"/>
      <c r="F7" s="133"/>
      <c r="G7" s="132"/>
      <c r="H7" s="133"/>
      <c r="I7" s="132"/>
      <c r="J7" s="133"/>
      <c r="K7" s="132"/>
      <c r="L7" s="133"/>
      <c r="M7" s="132"/>
      <c r="N7" s="133"/>
      <c r="O7" s="132"/>
      <c r="P7" s="133"/>
      <c r="Q7" s="132"/>
      <c r="S7" s="77" t="s">
        <v>114</v>
      </c>
    </row>
    <row r="8" spans="1:19" ht="39.75" customHeight="1" x14ac:dyDescent="0.3">
      <c r="A8" s="171" t="s">
        <v>115</v>
      </c>
      <c r="B8" s="171"/>
      <c r="C8" s="171"/>
      <c r="D8" s="171"/>
      <c r="E8" s="171"/>
      <c r="F8" s="171"/>
      <c r="G8" s="171"/>
      <c r="H8" s="171"/>
      <c r="I8" s="171"/>
      <c r="J8" s="171"/>
      <c r="K8" s="171"/>
      <c r="L8" s="171"/>
      <c r="M8" s="171"/>
      <c r="N8" s="171"/>
      <c r="O8" s="171"/>
      <c r="P8" s="171"/>
      <c r="Q8" s="171"/>
      <c r="R8" s="171"/>
      <c r="S8" s="171"/>
    </row>
    <row r="9" spans="1:19" s="134" customFormat="1" ht="20.25" customHeight="1" x14ac:dyDescent="0.25">
      <c r="A9" s="172"/>
      <c r="B9" s="172"/>
      <c r="C9" s="172"/>
      <c r="D9" s="172"/>
      <c r="E9" s="172"/>
      <c r="F9" s="172"/>
      <c r="G9" s="172"/>
      <c r="H9" s="172"/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</row>
    <row r="10" spans="1:19" s="131" customFormat="1" ht="60" customHeight="1" x14ac:dyDescent="0.25">
      <c r="A10" s="173" t="s">
        <v>1</v>
      </c>
      <c r="B10" s="174" t="s">
        <v>44</v>
      </c>
      <c r="C10" s="173" t="s">
        <v>104</v>
      </c>
      <c r="D10" s="174" t="s">
        <v>123</v>
      </c>
      <c r="E10" s="178" t="s">
        <v>94</v>
      </c>
      <c r="F10" s="179"/>
      <c r="G10" s="180" t="s">
        <v>95</v>
      </c>
      <c r="H10" s="181"/>
      <c r="I10" s="180" t="s">
        <v>5</v>
      </c>
      <c r="J10" s="181"/>
      <c r="K10" s="180" t="s">
        <v>6</v>
      </c>
      <c r="L10" s="181"/>
      <c r="M10" s="180" t="s">
        <v>7</v>
      </c>
      <c r="N10" s="181"/>
      <c r="O10" s="180" t="s">
        <v>97</v>
      </c>
      <c r="P10" s="181"/>
      <c r="Q10" s="180" t="s">
        <v>93</v>
      </c>
      <c r="R10" s="181"/>
      <c r="S10" s="183" t="s">
        <v>108</v>
      </c>
    </row>
    <row r="11" spans="1:19" s="131" customFormat="1" ht="60" customHeight="1" x14ac:dyDescent="0.25">
      <c r="A11" s="173"/>
      <c r="B11" s="175"/>
      <c r="C11" s="173"/>
      <c r="D11" s="175"/>
      <c r="E11" s="136">
        <v>6.5812999999999997E-2</v>
      </c>
      <c r="F11" s="140">
        <v>2692.1</v>
      </c>
      <c r="G11" s="137">
        <v>2.4219000000000001E-2</v>
      </c>
      <c r="H11" s="140">
        <v>3675.9</v>
      </c>
      <c r="I11" s="137">
        <v>9.0371000000000007E-2</v>
      </c>
      <c r="J11" s="140">
        <v>543.6</v>
      </c>
      <c r="K11" s="137">
        <v>4.2190999999999999E-2</v>
      </c>
      <c r="L11" s="140">
        <v>996.8</v>
      </c>
      <c r="M11" s="137">
        <v>9.7400000000000004E-4</v>
      </c>
      <c r="N11" s="140">
        <v>8371.1</v>
      </c>
      <c r="O11" s="137">
        <v>1.321E-2</v>
      </c>
      <c r="P11" s="140">
        <v>2064.5</v>
      </c>
      <c r="Q11" s="137">
        <v>6.0604999999999999E-2</v>
      </c>
      <c r="R11" s="140">
        <v>399.6</v>
      </c>
      <c r="S11" s="183"/>
    </row>
    <row r="12" spans="1:19" s="131" customFormat="1" ht="72.75" customHeight="1" x14ac:dyDescent="0.25">
      <c r="A12" s="173"/>
      <c r="B12" s="176"/>
      <c r="C12" s="173"/>
      <c r="D12" s="177"/>
      <c r="E12" s="58" t="s">
        <v>10</v>
      </c>
      <c r="F12" s="138" t="s">
        <v>9</v>
      </c>
      <c r="G12" s="58" t="s">
        <v>10</v>
      </c>
      <c r="H12" s="138" t="s">
        <v>9</v>
      </c>
      <c r="I12" s="58" t="s">
        <v>10</v>
      </c>
      <c r="J12" s="138" t="s">
        <v>9</v>
      </c>
      <c r="K12" s="58" t="s">
        <v>10</v>
      </c>
      <c r="L12" s="138" t="s">
        <v>9</v>
      </c>
      <c r="M12" s="58" t="s">
        <v>10</v>
      </c>
      <c r="N12" s="138" t="s">
        <v>9</v>
      </c>
      <c r="O12" s="58" t="s">
        <v>10</v>
      </c>
      <c r="P12" s="138" t="s">
        <v>9</v>
      </c>
      <c r="Q12" s="58" t="s">
        <v>10</v>
      </c>
      <c r="R12" s="138" t="s">
        <v>9</v>
      </c>
      <c r="S12" s="183"/>
    </row>
    <row r="13" spans="1:19" ht="32.25" customHeight="1" x14ac:dyDescent="0.25">
      <c r="A13" s="58">
        <v>1</v>
      </c>
      <c r="B13" s="50">
        <v>390440</v>
      </c>
      <c r="C13" s="51" t="s">
        <v>11</v>
      </c>
      <c r="D13" s="141">
        <v>96302</v>
      </c>
      <c r="E13" s="84">
        <f>ROUND(D13*$E$11,0)</f>
        <v>6338</v>
      </c>
      <c r="F13" s="85">
        <f>ROUND(E13*$F$11/1000,5)</f>
        <v>17062.5298</v>
      </c>
      <c r="G13" s="84">
        <f>ROUND(D13*$G$11,0)</f>
        <v>2332</v>
      </c>
      <c r="H13" s="85">
        <f>ROUND(G13*$H$11/1000,5)</f>
        <v>8572.1988000000001</v>
      </c>
      <c r="I13" s="84">
        <f>ROUND(D13*$I$11,0)</f>
        <v>8703</v>
      </c>
      <c r="J13" s="85">
        <f>ROUND(I13*$J$11/1000,5)</f>
        <v>4730.9507999999996</v>
      </c>
      <c r="K13" s="84">
        <f>ROUND(D13*$K$11,0)</f>
        <v>4063</v>
      </c>
      <c r="L13" s="85">
        <f>ROUND(K13*$L$11/1000,5)</f>
        <v>4049.9983999999999</v>
      </c>
      <c r="M13" s="84">
        <f>ROUND(D13*$M$11,0)</f>
        <v>94</v>
      </c>
      <c r="N13" s="85">
        <f>ROUND(M13*$N$11/1000,5)</f>
        <v>786.88340000000005</v>
      </c>
      <c r="O13" s="84">
        <f>ROUND(D13*$O$11,0)</f>
        <v>1272</v>
      </c>
      <c r="P13" s="85">
        <f>ROUND(O13*$P$11/1000,2)</f>
        <v>2626.04</v>
      </c>
      <c r="Q13" s="86">
        <f>ROUND(D13*$Q$11,0)</f>
        <v>5836</v>
      </c>
      <c r="R13" s="85">
        <f>ROUND(Q13*$R$11/1000,5)</f>
        <v>2332.0655999999999</v>
      </c>
      <c r="S13" s="85">
        <f>F13+H13+J13+L13+N13+P13+R13</f>
        <v>40160.666799999999</v>
      </c>
    </row>
    <row r="14" spans="1:19" x14ac:dyDescent="0.25">
      <c r="A14" s="58">
        <f>A13+1</f>
        <v>2</v>
      </c>
      <c r="B14" s="50">
        <v>390100</v>
      </c>
      <c r="C14" s="47" t="s">
        <v>101</v>
      </c>
      <c r="D14" s="141">
        <v>76983</v>
      </c>
      <c r="E14" s="84">
        <f t="shared" ref="E14:E39" si="0">ROUND(D14*$E$11,0)</f>
        <v>5066</v>
      </c>
      <c r="F14" s="85">
        <f t="shared" ref="F14:F39" si="1">ROUND(E14*$F$11/1000,5)</f>
        <v>13638.178599999999</v>
      </c>
      <c r="G14" s="84">
        <f t="shared" ref="G14:G39" si="2">ROUND(D14*$G$11,0)</f>
        <v>1864</v>
      </c>
      <c r="H14" s="85">
        <f t="shared" ref="H14:H39" si="3">ROUND(G14*$H$11/1000,5)</f>
        <v>6851.8775999999998</v>
      </c>
      <c r="I14" s="84">
        <f t="shared" ref="I14:I39" si="4">ROUND(D14*$I$11,0)</f>
        <v>6957</v>
      </c>
      <c r="J14" s="85">
        <f t="shared" ref="J14:J39" si="5">ROUND(I14*$J$11/1000,5)</f>
        <v>3781.8252000000002</v>
      </c>
      <c r="K14" s="84">
        <f t="shared" ref="K14:K39" si="6">ROUND(D14*$K$11,0)</f>
        <v>3248</v>
      </c>
      <c r="L14" s="85">
        <f t="shared" ref="L14:L39" si="7">ROUND(K14*$L$11/1000,5)</f>
        <v>3237.6064000000001</v>
      </c>
      <c r="M14" s="84">
        <f t="shared" ref="M14:M39" si="8">ROUND(D14*$M$11,0)</f>
        <v>75</v>
      </c>
      <c r="N14" s="85">
        <f t="shared" ref="N14:N39" si="9">ROUND(M14*$N$11/1000,5)</f>
        <v>627.83249999999998</v>
      </c>
      <c r="O14" s="84">
        <f t="shared" ref="O14:O39" si="10">ROUND(D14*$O$11,0)</f>
        <v>1017</v>
      </c>
      <c r="P14" s="85">
        <f t="shared" ref="P14:P39" si="11">ROUND(O14*$P$11/1000,2)</f>
        <v>2099.6</v>
      </c>
      <c r="Q14" s="86">
        <f t="shared" ref="Q14:Q39" si="12">ROUND(D14*$Q$11,0)</f>
        <v>4666</v>
      </c>
      <c r="R14" s="85">
        <f t="shared" ref="R14:R39" si="13">ROUND(Q14*$R$11/1000,5)</f>
        <v>1864.5336</v>
      </c>
      <c r="S14" s="85">
        <f t="shared" ref="S14:S41" si="14">F14+H14+J14+L14+N14+P14+R14</f>
        <v>32101.453899999997</v>
      </c>
    </row>
    <row r="15" spans="1:19" x14ac:dyDescent="0.25">
      <c r="A15" s="58">
        <f t="shared" ref="A15:A39" si="15">A14+1</f>
        <v>3</v>
      </c>
      <c r="B15" s="50">
        <v>390090</v>
      </c>
      <c r="C15" s="47" t="s">
        <v>102</v>
      </c>
      <c r="D15" s="141">
        <v>76110</v>
      </c>
      <c r="E15" s="84">
        <f t="shared" si="0"/>
        <v>5009</v>
      </c>
      <c r="F15" s="85">
        <f t="shared" si="1"/>
        <v>13484.7289</v>
      </c>
      <c r="G15" s="84">
        <f t="shared" si="2"/>
        <v>1843</v>
      </c>
      <c r="H15" s="85">
        <f t="shared" si="3"/>
        <v>6774.6836999999996</v>
      </c>
      <c r="I15" s="84">
        <f t="shared" si="4"/>
        <v>6878</v>
      </c>
      <c r="J15" s="85">
        <f t="shared" si="5"/>
        <v>3738.8807999999999</v>
      </c>
      <c r="K15" s="84">
        <f t="shared" si="6"/>
        <v>3211</v>
      </c>
      <c r="L15" s="85">
        <f t="shared" si="7"/>
        <v>3200.7248</v>
      </c>
      <c r="M15" s="84">
        <f t="shared" si="8"/>
        <v>74</v>
      </c>
      <c r="N15" s="85">
        <f t="shared" si="9"/>
        <v>619.46140000000003</v>
      </c>
      <c r="O15" s="84">
        <f t="shared" si="10"/>
        <v>1005</v>
      </c>
      <c r="P15" s="85">
        <f t="shared" si="11"/>
        <v>2074.8200000000002</v>
      </c>
      <c r="Q15" s="86">
        <f t="shared" si="12"/>
        <v>4613</v>
      </c>
      <c r="R15" s="85">
        <f t="shared" si="13"/>
        <v>1843.3548000000001</v>
      </c>
      <c r="S15" s="85">
        <f t="shared" si="14"/>
        <v>31736.654399999999</v>
      </c>
    </row>
    <row r="16" spans="1:19" x14ac:dyDescent="0.25">
      <c r="A16" s="58">
        <f t="shared" si="15"/>
        <v>4</v>
      </c>
      <c r="B16" s="50">
        <v>390400</v>
      </c>
      <c r="C16" s="47" t="s">
        <v>103</v>
      </c>
      <c r="D16" s="141">
        <v>164428</v>
      </c>
      <c r="E16" s="84">
        <f t="shared" si="0"/>
        <v>10821</v>
      </c>
      <c r="F16" s="85">
        <f t="shared" si="1"/>
        <v>29131.214100000001</v>
      </c>
      <c r="G16" s="84">
        <f t="shared" si="2"/>
        <v>3982</v>
      </c>
      <c r="H16" s="85">
        <f t="shared" si="3"/>
        <v>14637.433800000001</v>
      </c>
      <c r="I16" s="84">
        <f t="shared" si="4"/>
        <v>14860</v>
      </c>
      <c r="J16" s="85">
        <f t="shared" si="5"/>
        <v>8077.8959999999997</v>
      </c>
      <c r="K16" s="84">
        <f t="shared" si="6"/>
        <v>6937</v>
      </c>
      <c r="L16" s="85">
        <f t="shared" si="7"/>
        <v>6914.8015999999998</v>
      </c>
      <c r="M16" s="84">
        <f t="shared" si="8"/>
        <v>160</v>
      </c>
      <c r="N16" s="85">
        <f t="shared" si="9"/>
        <v>1339.376</v>
      </c>
      <c r="O16" s="84">
        <f t="shared" si="10"/>
        <v>2172</v>
      </c>
      <c r="P16" s="85">
        <f t="shared" si="11"/>
        <v>4484.09</v>
      </c>
      <c r="Q16" s="86">
        <f t="shared" si="12"/>
        <v>9965</v>
      </c>
      <c r="R16" s="85">
        <f t="shared" si="13"/>
        <v>3982.0140000000001</v>
      </c>
      <c r="S16" s="85">
        <f t="shared" si="14"/>
        <v>68566.825499999992</v>
      </c>
    </row>
    <row r="17" spans="1:19" x14ac:dyDescent="0.25">
      <c r="A17" s="58">
        <f t="shared" si="15"/>
        <v>5</v>
      </c>
      <c r="B17" s="50">
        <v>390110</v>
      </c>
      <c r="C17" s="47" t="s">
        <v>100</v>
      </c>
      <c r="D17" s="141">
        <v>12343</v>
      </c>
      <c r="E17" s="84">
        <f t="shared" si="0"/>
        <v>812</v>
      </c>
      <c r="F17" s="85">
        <f t="shared" si="1"/>
        <v>2185.9852000000001</v>
      </c>
      <c r="G17" s="84">
        <f t="shared" si="2"/>
        <v>299</v>
      </c>
      <c r="H17" s="85">
        <f t="shared" si="3"/>
        <v>1099.0941</v>
      </c>
      <c r="I17" s="84">
        <f t="shared" si="4"/>
        <v>1115</v>
      </c>
      <c r="J17" s="85">
        <f t="shared" si="5"/>
        <v>606.11400000000003</v>
      </c>
      <c r="K17" s="84">
        <f t="shared" si="6"/>
        <v>521</v>
      </c>
      <c r="L17" s="85">
        <f t="shared" si="7"/>
        <v>519.33280000000002</v>
      </c>
      <c r="M17" s="84">
        <f t="shared" si="8"/>
        <v>12</v>
      </c>
      <c r="N17" s="85">
        <f t="shared" si="9"/>
        <v>100.4532</v>
      </c>
      <c r="O17" s="84">
        <f t="shared" si="10"/>
        <v>163</v>
      </c>
      <c r="P17" s="85">
        <f t="shared" si="11"/>
        <v>336.51</v>
      </c>
      <c r="Q17" s="86">
        <f t="shared" si="12"/>
        <v>748</v>
      </c>
      <c r="R17" s="85">
        <f t="shared" si="13"/>
        <v>298.9008</v>
      </c>
      <c r="S17" s="85">
        <f t="shared" si="14"/>
        <v>5146.3901000000005</v>
      </c>
    </row>
    <row r="18" spans="1:19" ht="31.5" customHeight="1" x14ac:dyDescent="0.25">
      <c r="A18" s="58">
        <f t="shared" si="15"/>
        <v>6</v>
      </c>
      <c r="B18" s="50">
        <v>390890</v>
      </c>
      <c r="C18" s="51" t="s">
        <v>111</v>
      </c>
      <c r="D18" s="141">
        <v>117135</v>
      </c>
      <c r="E18" s="84">
        <f t="shared" si="0"/>
        <v>7709</v>
      </c>
      <c r="F18" s="85">
        <f t="shared" si="1"/>
        <v>20753.3989</v>
      </c>
      <c r="G18" s="84">
        <f t="shared" si="2"/>
        <v>2837</v>
      </c>
      <c r="H18" s="85">
        <f t="shared" si="3"/>
        <v>10428.5283</v>
      </c>
      <c r="I18" s="84">
        <f t="shared" si="4"/>
        <v>10586</v>
      </c>
      <c r="J18" s="85">
        <f t="shared" si="5"/>
        <v>5754.5496000000003</v>
      </c>
      <c r="K18" s="84">
        <f t="shared" si="6"/>
        <v>4942</v>
      </c>
      <c r="L18" s="85">
        <f t="shared" si="7"/>
        <v>4926.1855999999998</v>
      </c>
      <c r="M18" s="84">
        <f t="shared" si="8"/>
        <v>114</v>
      </c>
      <c r="N18" s="85">
        <f t="shared" si="9"/>
        <v>954.30539999999996</v>
      </c>
      <c r="O18" s="84">
        <f t="shared" si="10"/>
        <v>1547</v>
      </c>
      <c r="P18" s="85">
        <f t="shared" si="11"/>
        <v>3193.78</v>
      </c>
      <c r="Q18" s="86">
        <f t="shared" si="12"/>
        <v>7099</v>
      </c>
      <c r="R18" s="85">
        <f t="shared" si="13"/>
        <v>2836.7604000000001</v>
      </c>
      <c r="S18" s="85">
        <f t="shared" si="14"/>
        <v>48847.508199999989</v>
      </c>
    </row>
    <row r="19" spans="1:19" x14ac:dyDescent="0.25">
      <c r="A19" s="58">
        <f t="shared" si="15"/>
        <v>7</v>
      </c>
      <c r="B19" s="50">
        <v>390200</v>
      </c>
      <c r="C19" s="47" t="s">
        <v>34</v>
      </c>
      <c r="D19" s="141">
        <v>24707</v>
      </c>
      <c r="E19" s="84">
        <f t="shared" si="0"/>
        <v>1626</v>
      </c>
      <c r="F19" s="85">
        <f t="shared" si="1"/>
        <v>4377.3545999999997</v>
      </c>
      <c r="G19" s="84">
        <f t="shared" si="2"/>
        <v>598</v>
      </c>
      <c r="H19" s="85">
        <f t="shared" si="3"/>
        <v>2198.1882000000001</v>
      </c>
      <c r="I19" s="84">
        <f t="shared" si="4"/>
        <v>2233</v>
      </c>
      <c r="J19" s="85">
        <f t="shared" si="5"/>
        <v>1213.8588</v>
      </c>
      <c r="K19" s="84">
        <f t="shared" si="6"/>
        <v>1042</v>
      </c>
      <c r="L19" s="85">
        <f t="shared" si="7"/>
        <v>1038.6656</v>
      </c>
      <c r="M19" s="84">
        <f t="shared" si="8"/>
        <v>24</v>
      </c>
      <c r="N19" s="85">
        <f t="shared" si="9"/>
        <v>200.90639999999999</v>
      </c>
      <c r="O19" s="84">
        <f t="shared" si="10"/>
        <v>326</v>
      </c>
      <c r="P19" s="85">
        <f t="shared" si="11"/>
        <v>673.03</v>
      </c>
      <c r="Q19" s="86">
        <f t="shared" si="12"/>
        <v>1497</v>
      </c>
      <c r="R19" s="85">
        <f t="shared" si="13"/>
        <v>598.20119999999997</v>
      </c>
      <c r="S19" s="85">
        <f t="shared" si="14"/>
        <v>10300.2048</v>
      </c>
    </row>
    <row r="20" spans="1:19" x14ac:dyDescent="0.25">
      <c r="A20" s="58">
        <f t="shared" si="15"/>
        <v>8</v>
      </c>
      <c r="B20" s="50">
        <v>390160</v>
      </c>
      <c r="C20" s="47" t="s">
        <v>21</v>
      </c>
      <c r="D20" s="141">
        <v>25834</v>
      </c>
      <c r="E20" s="84">
        <f t="shared" si="0"/>
        <v>1700</v>
      </c>
      <c r="F20" s="85">
        <f t="shared" si="1"/>
        <v>4576.57</v>
      </c>
      <c r="G20" s="84">
        <f t="shared" si="2"/>
        <v>626</v>
      </c>
      <c r="H20" s="85">
        <f t="shared" si="3"/>
        <v>2301.1134000000002</v>
      </c>
      <c r="I20" s="84">
        <f t="shared" si="4"/>
        <v>2335</v>
      </c>
      <c r="J20" s="85">
        <f t="shared" si="5"/>
        <v>1269.306</v>
      </c>
      <c r="K20" s="84">
        <f t="shared" si="6"/>
        <v>1090</v>
      </c>
      <c r="L20" s="85">
        <f t="shared" si="7"/>
        <v>1086.5119999999999</v>
      </c>
      <c r="M20" s="84">
        <f t="shared" si="8"/>
        <v>25</v>
      </c>
      <c r="N20" s="85">
        <f t="shared" si="9"/>
        <v>209.2775</v>
      </c>
      <c r="O20" s="84">
        <f t="shared" si="10"/>
        <v>341</v>
      </c>
      <c r="P20" s="85">
        <f t="shared" si="11"/>
        <v>703.99</v>
      </c>
      <c r="Q20" s="86">
        <f t="shared" si="12"/>
        <v>1566</v>
      </c>
      <c r="R20" s="85">
        <f t="shared" si="13"/>
        <v>625.77359999999999</v>
      </c>
      <c r="S20" s="85">
        <f t="shared" si="14"/>
        <v>10772.542500000001</v>
      </c>
    </row>
    <row r="21" spans="1:19" x14ac:dyDescent="0.25">
      <c r="A21" s="58">
        <f t="shared" si="15"/>
        <v>9</v>
      </c>
      <c r="B21" s="50">
        <v>390210</v>
      </c>
      <c r="C21" s="47" t="s">
        <v>29</v>
      </c>
      <c r="D21" s="141">
        <v>25857</v>
      </c>
      <c r="E21" s="84">
        <f t="shared" si="0"/>
        <v>1702</v>
      </c>
      <c r="F21" s="85">
        <f t="shared" si="1"/>
        <v>4581.9542000000001</v>
      </c>
      <c r="G21" s="84">
        <f t="shared" si="2"/>
        <v>626</v>
      </c>
      <c r="H21" s="85">
        <f t="shared" si="3"/>
        <v>2301.1134000000002</v>
      </c>
      <c r="I21" s="84">
        <f t="shared" si="4"/>
        <v>2337</v>
      </c>
      <c r="J21" s="85">
        <f t="shared" si="5"/>
        <v>1270.3932</v>
      </c>
      <c r="K21" s="84">
        <f t="shared" si="6"/>
        <v>1091</v>
      </c>
      <c r="L21" s="85">
        <f t="shared" si="7"/>
        <v>1087.5088000000001</v>
      </c>
      <c r="M21" s="84">
        <f t="shared" si="8"/>
        <v>25</v>
      </c>
      <c r="N21" s="85">
        <f t="shared" si="9"/>
        <v>209.2775</v>
      </c>
      <c r="O21" s="84">
        <f t="shared" si="10"/>
        <v>342</v>
      </c>
      <c r="P21" s="85">
        <f t="shared" si="11"/>
        <v>706.06</v>
      </c>
      <c r="Q21" s="86">
        <f t="shared" si="12"/>
        <v>1567</v>
      </c>
      <c r="R21" s="85">
        <f t="shared" si="13"/>
        <v>626.17319999999995</v>
      </c>
      <c r="S21" s="85">
        <f t="shared" si="14"/>
        <v>10782.480299999999</v>
      </c>
    </row>
    <row r="22" spans="1:19" x14ac:dyDescent="0.25">
      <c r="A22" s="58">
        <f t="shared" si="15"/>
        <v>10</v>
      </c>
      <c r="B22" s="50">
        <v>390220</v>
      </c>
      <c r="C22" s="47" t="s">
        <v>30</v>
      </c>
      <c r="D22" s="141">
        <v>71133</v>
      </c>
      <c r="E22" s="84">
        <f t="shared" si="0"/>
        <v>4681</v>
      </c>
      <c r="F22" s="85">
        <f t="shared" si="1"/>
        <v>12601.7201</v>
      </c>
      <c r="G22" s="84">
        <f t="shared" si="2"/>
        <v>1723</v>
      </c>
      <c r="H22" s="85">
        <f t="shared" si="3"/>
        <v>6333.5757000000003</v>
      </c>
      <c r="I22" s="84">
        <f t="shared" si="4"/>
        <v>6428</v>
      </c>
      <c r="J22" s="85">
        <f t="shared" si="5"/>
        <v>3494.2608</v>
      </c>
      <c r="K22" s="84">
        <f t="shared" si="6"/>
        <v>3001</v>
      </c>
      <c r="L22" s="85">
        <f t="shared" si="7"/>
        <v>2991.3968</v>
      </c>
      <c r="M22" s="84">
        <f t="shared" si="8"/>
        <v>69</v>
      </c>
      <c r="N22" s="85">
        <f t="shared" si="9"/>
        <v>577.60590000000002</v>
      </c>
      <c r="O22" s="84">
        <f t="shared" si="10"/>
        <v>940</v>
      </c>
      <c r="P22" s="85">
        <f t="shared" si="11"/>
        <v>1940.63</v>
      </c>
      <c r="Q22" s="86">
        <f t="shared" si="12"/>
        <v>4311</v>
      </c>
      <c r="R22" s="85">
        <f t="shared" si="13"/>
        <v>1722.6756</v>
      </c>
      <c r="S22" s="85">
        <f t="shared" si="14"/>
        <v>29661.864899999997</v>
      </c>
    </row>
    <row r="23" spans="1:19" x14ac:dyDescent="0.25">
      <c r="A23" s="58">
        <f t="shared" si="15"/>
        <v>11</v>
      </c>
      <c r="B23" s="50">
        <v>390230</v>
      </c>
      <c r="C23" s="47" t="s">
        <v>27</v>
      </c>
      <c r="D23" s="141">
        <v>29440</v>
      </c>
      <c r="E23" s="84">
        <f t="shared" si="0"/>
        <v>1938</v>
      </c>
      <c r="F23" s="85">
        <f t="shared" si="1"/>
        <v>5217.2897999999996</v>
      </c>
      <c r="G23" s="84">
        <f t="shared" si="2"/>
        <v>713</v>
      </c>
      <c r="H23" s="85">
        <f t="shared" si="3"/>
        <v>2620.9167000000002</v>
      </c>
      <c r="I23" s="84">
        <f t="shared" si="4"/>
        <v>2661</v>
      </c>
      <c r="J23" s="85">
        <f t="shared" si="5"/>
        <v>1446.5196000000001</v>
      </c>
      <c r="K23" s="84">
        <f t="shared" si="6"/>
        <v>1242</v>
      </c>
      <c r="L23" s="85">
        <f t="shared" si="7"/>
        <v>1238.0255999999999</v>
      </c>
      <c r="M23" s="84">
        <f t="shared" si="8"/>
        <v>29</v>
      </c>
      <c r="N23" s="85">
        <f t="shared" si="9"/>
        <v>242.7619</v>
      </c>
      <c r="O23" s="84">
        <f t="shared" si="10"/>
        <v>389</v>
      </c>
      <c r="P23" s="85">
        <f t="shared" si="11"/>
        <v>803.09</v>
      </c>
      <c r="Q23" s="86">
        <f t="shared" si="12"/>
        <v>1784</v>
      </c>
      <c r="R23" s="85">
        <f t="shared" si="13"/>
        <v>712.88639999999998</v>
      </c>
      <c r="S23" s="85">
        <f t="shared" si="14"/>
        <v>12281.49</v>
      </c>
    </row>
    <row r="24" spans="1:19" x14ac:dyDescent="0.25">
      <c r="A24" s="58">
        <f t="shared" si="15"/>
        <v>12</v>
      </c>
      <c r="B24" s="50">
        <v>390240</v>
      </c>
      <c r="C24" s="47" t="s">
        <v>26</v>
      </c>
      <c r="D24" s="141">
        <v>32610</v>
      </c>
      <c r="E24" s="84">
        <f t="shared" si="0"/>
        <v>2146</v>
      </c>
      <c r="F24" s="85">
        <f t="shared" si="1"/>
        <v>5777.2466000000004</v>
      </c>
      <c r="G24" s="84">
        <f t="shared" si="2"/>
        <v>790</v>
      </c>
      <c r="H24" s="85">
        <f t="shared" si="3"/>
        <v>2903.9609999999998</v>
      </c>
      <c r="I24" s="84">
        <f t="shared" si="4"/>
        <v>2947</v>
      </c>
      <c r="J24" s="85">
        <f t="shared" si="5"/>
        <v>1601.9892</v>
      </c>
      <c r="K24" s="84">
        <f t="shared" si="6"/>
        <v>1376</v>
      </c>
      <c r="L24" s="85">
        <f t="shared" si="7"/>
        <v>1371.5968</v>
      </c>
      <c r="M24" s="84">
        <f t="shared" si="8"/>
        <v>32</v>
      </c>
      <c r="N24" s="85">
        <f t="shared" si="9"/>
        <v>267.87520000000001</v>
      </c>
      <c r="O24" s="84">
        <f t="shared" si="10"/>
        <v>431</v>
      </c>
      <c r="P24" s="85">
        <f t="shared" si="11"/>
        <v>889.8</v>
      </c>
      <c r="Q24" s="86">
        <f t="shared" si="12"/>
        <v>1976</v>
      </c>
      <c r="R24" s="85">
        <f t="shared" si="13"/>
        <v>789.6096</v>
      </c>
      <c r="S24" s="85">
        <f t="shared" si="14"/>
        <v>13602.078399999999</v>
      </c>
    </row>
    <row r="25" spans="1:19" x14ac:dyDescent="0.25">
      <c r="A25" s="58">
        <f t="shared" si="15"/>
        <v>13</v>
      </c>
      <c r="B25" s="50">
        <v>390290</v>
      </c>
      <c r="C25" s="47" t="s">
        <v>36</v>
      </c>
      <c r="D25" s="141">
        <v>9585</v>
      </c>
      <c r="E25" s="84">
        <f t="shared" si="0"/>
        <v>631</v>
      </c>
      <c r="F25" s="85">
        <f t="shared" si="1"/>
        <v>1698.7150999999999</v>
      </c>
      <c r="G25" s="84">
        <f t="shared" si="2"/>
        <v>232</v>
      </c>
      <c r="H25" s="85">
        <f t="shared" si="3"/>
        <v>852.80880000000002</v>
      </c>
      <c r="I25" s="84">
        <f t="shared" si="4"/>
        <v>866</v>
      </c>
      <c r="J25" s="85">
        <f t="shared" si="5"/>
        <v>470.75760000000002</v>
      </c>
      <c r="K25" s="84">
        <f t="shared" si="6"/>
        <v>404</v>
      </c>
      <c r="L25" s="85">
        <f t="shared" si="7"/>
        <v>402.7072</v>
      </c>
      <c r="M25" s="84">
        <f t="shared" si="8"/>
        <v>9</v>
      </c>
      <c r="N25" s="85">
        <f t="shared" si="9"/>
        <v>75.3399</v>
      </c>
      <c r="O25" s="84">
        <f t="shared" si="10"/>
        <v>127</v>
      </c>
      <c r="P25" s="85">
        <f t="shared" si="11"/>
        <v>262.19</v>
      </c>
      <c r="Q25" s="86">
        <f t="shared" si="12"/>
        <v>581</v>
      </c>
      <c r="R25" s="85">
        <f t="shared" si="13"/>
        <v>232.16759999999999</v>
      </c>
      <c r="S25" s="85">
        <f t="shared" si="14"/>
        <v>3994.6862000000001</v>
      </c>
    </row>
    <row r="26" spans="1:19" x14ac:dyDescent="0.25">
      <c r="A26" s="58">
        <f t="shared" si="15"/>
        <v>14</v>
      </c>
      <c r="B26" s="50">
        <v>390380</v>
      </c>
      <c r="C26" s="47" t="s">
        <v>19</v>
      </c>
      <c r="D26" s="141">
        <v>6053</v>
      </c>
      <c r="E26" s="84">
        <f t="shared" si="0"/>
        <v>398</v>
      </c>
      <c r="F26" s="85">
        <f t="shared" si="1"/>
        <v>1071.4558</v>
      </c>
      <c r="G26" s="84">
        <f t="shared" si="2"/>
        <v>147</v>
      </c>
      <c r="H26" s="85">
        <f t="shared" si="3"/>
        <v>540.35730000000001</v>
      </c>
      <c r="I26" s="84">
        <f t="shared" si="4"/>
        <v>547</v>
      </c>
      <c r="J26" s="85">
        <f t="shared" si="5"/>
        <v>297.3492</v>
      </c>
      <c r="K26" s="84">
        <f t="shared" si="6"/>
        <v>255</v>
      </c>
      <c r="L26" s="85">
        <f t="shared" si="7"/>
        <v>254.184</v>
      </c>
      <c r="M26" s="84">
        <f t="shared" si="8"/>
        <v>6</v>
      </c>
      <c r="N26" s="85">
        <f t="shared" si="9"/>
        <v>50.226599999999998</v>
      </c>
      <c r="O26" s="84">
        <f t="shared" si="10"/>
        <v>80</v>
      </c>
      <c r="P26" s="85">
        <f t="shared" si="11"/>
        <v>165.16</v>
      </c>
      <c r="Q26" s="86">
        <f t="shared" si="12"/>
        <v>367</v>
      </c>
      <c r="R26" s="85">
        <f t="shared" si="13"/>
        <v>146.6532</v>
      </c>
      <c r="S26" s="85">
        <f t="shared" si="14"/>
        <v>2525.3861000000002</v>
      </c>
    </row>
    <row r="27" spans="1:19" x14ac:dyDescent="0.25">
      <c r="A27" s="58">
        <f t="shared" si="15"/>
        <v>15</v>
      </c>
      <c r="B27" s="50">
        <v>390370</v>
      </c>
      <c r="C27" s="47" t="s">
        <v>22</v>
      </c>
      <c r="D27" s="141">
        <v>10266</v>
      </c>
      <c r="E27" s="84">
        <f t="shared" si="0"/>
        <v>676</v>
      </c>
      <c r="F27" s="85">
        <f t="shared" si="1"/>
        <v>1819.8596</v>
      </c>
      <c r="G27" s="84">
        <f t="shared" si="2"/>
        <v>249</v>
      </c>
      <c r="H27" s="85">
        <f t="shared" si="3"/>
        <v>915.29909999999995</v>
      </c>
      <c r="I27" s="84">
        <f t="shared" si="4"/>
        <v>928</v>
      </c>
      <c r="J27" s="85">
        <f t="shared" si="5"/>
        <v>504.46080000000001</v>
      </c>
      <c r="K27" s="84">
        <f t="shared" si="6"/>
        <v>433</v>
      </c>
      <c r="L27" s="85">
        <f t="shared" si="7"/>
        <v>431.61439999999999</v>
      </c>
      <c r="M27" s="84">
        <f t="shared" si="8"/>
        <v>10</v>
      </c>
      <c r="N27" s="85">
        <f t="shared" si="9"/>
        <v>83.710999999999999</v>
      </c>
      <c r="O27" s="84">
        <f t="shared" si="10"/>
        <v>136</v>
      </c>
      <c r="P27" s="85">
        <f t="shared" si="11"/>
        <v>280.77</v>
      </c>
      <c r="Q27" s="86">
        <f t="shared" si="12"/>
        <v>622</v>
      </c>
      <c r="R27" s="85">
        <f t="shared" si="13"/>
        <v>248.55119999999999</v>
      </c>
      <c r="S27" s="85">
        <f t="shared" si="14"/>
        <v>4284.2660999999998</v>
      </c>
    </row>
    <row r="28" spans="1:19" x14ac:dyDescent="0.25">
      <c r="A28" s="58">
        <f t="shared" si="15"/>
        <v>16</v>
      </c>
      <c r="B28" s="50">
        <v>390480</v>
      </c>
      <c r="C28" s="51" t="s">
        <v>99</v>
      </c>
      <c r="D28" s="141">
        <v>36508</v>
      </c>
      <c r="E28" s="84">
        <f t="shared" si="0"/>
        <v>2403</v>
      </c>
      <c r="F28" s="85">
        <f t="shared" si="1"/>
        <v>6469.1162999999997</v>
      </c>
      <c r="G28" s="84">
        <f t="shared" si="2"/>
        <v>884</v>
      </c>
      <c r="H28" s="85">
        <f t="shared" si="3"/>
        <v>3249.4956000000002</v>
      </c>
      <c r="I28" s="84">
        <f t="shared" si="4"/>
        <v>3299</v>
      </c>
      <c r="J28" s="85">
        <f t="shared" si="5"/>
        <v>1793.3363999999999</v>
      </c>
      <c r="K28" s="84">
        <f t="shared" si="6"/>
        <v>1540</v>
      </c>
      <c r="L28" s="85">
        <f t="shared" si="7"/>
        <v>1535.0719999999999</v>
      </c>
      <c r="M28" s="84">
        <f t="shared" si="8"/>
        <v>36</v>
      </c>
      <c r="N28" s="85">
        <f t="shared" si="9"/>
        <v>301.3596</v>
      </c>
      <c r="O28" s="84">
        <f t="shared" si="10"/>
        <v>482</v>
      </c>
      <c r="P28" s="85">
        <f t="shared" si="11"/>
        <v>995.09</v>
      </c>
      <c r="Q28" s="86">
        <f t="shared" si="12"/>
        <v>2213</v>
      </c>
      <c r="R28" s="85">
        <f t="shared" si="13"/>
        <v>884.31479999999999</v>
      </c>
      <c r="S28" s="85">
        <f t="shared" si="14"/>
        <v>15227.7847</v>
      </c>
    </row>
    <row r="29" spans="1:19" x14ac:dyDescent="0.25">
      <c r="A29" s="58">
        <f t="shared" si="15"/>
        <v>17</v>
      </c>
      <c r="B29" s="50">
        <v>390260</v>
      </c>
      <c r="C29" s="47" t="s">
        <v>33</v>
      </c>
      <c r="D29" s="141">
        <v>16302</v>
      </c>
      <c r="E29" s="84">
        <f t="shared" si="0"/>
        <v>1073</v>
      </c>
      <c r="F29" s="85">
        <f t="shared" si="1"/>
        <v>2888.6233000000002</v>
      </c>
      <c r="G29" s="84">
        <f t="shared" si="2"/>
        <v>395</v>
      </c>
      <c r="H29" s="85">
        <f t="shared" si="3"/>
        <v>1451.9804999999999</v>
      </c>
      <c r="I29" s="84">
        <f t="shared" si="4"/>
        <v>1473</v>
      </c>
      <c r="J29" s="85">
        <f t="shared" si="5"/>
        <v>800.72280000000001</v>
      </c>
      <c r="K29" s="84">
        <f t="shared" si="6"/>
        <v>688</v>
      </c>
      <c r="L29" s="85">
        <f t="shared" si="7"/>
        <v>685.79840000000002</v>
      </c>
      <c r="M29" s="84">
        <f t="shared" si="8"/>
        <v>16</v>
      </c>
      <c r="N29" s="85">
        <f t="shared" si="9"/>
        <v>133.9376</v>
      </c>
      <c r="O29" s="84">
        <f t="shared" si="10"/>
        <v>215</v>
      </c>
      <c r="P29" s="85">
        <f t="shared" si="11"/>
        <v>443.87</v>
      </c>
      <c r="Q29" s="86">
        <f t="shared" si="12"/>
        <v>988</v>
      </c>
      <c r="R29" s="85">
        <f t="shared" si="13"/>
        <v>394.8048</v>
      </c>
      <c r="S29" s="85">
        <f t="shared" si="14"/>
        <v>6799.7374</v>
      </c>
    </row>
    <row r="30" spans="1:19" x14ac:dyDescent="0.25">
      <c r="A30" s="58">
        <f t="shared" si="15"/>
        <v>18</v>
      </c>
      <c r="B30" s="50">
        <v>390250</v>
      </c>
      <c r="C30" s="47" t="s">
        <v>38</v>
      </c>
      <c r="D30" s="141">
        <v>12085</v>
      </c>
      <c r="E30" s="84">
        <f t="shared" si="0"/>
        <v>795</v>
      </c>
      <c r="F30" s="85">
        <f t="shared" si="1"/>
        <v>2140.2195000000002</v>
      </c>
      <c r="G30" s="84">
        <f t="shared" si="2"/>
        <v>293</v>
      </c>
      <c r="H30" s="85">
        <f t="shared" si="3"/>
        <v>1077.0387000000001</v>
      </c>
      <c r="I30" s="84">
        <f t="shared" si="4"/>
        <v>1092</v>
      </c>
      <c r="J30" s="85">
        <f t="shared" si="5"/>
        <v>593.61120000000005</v>
      </c>
      <c r="K30" s="84">
        <f t="shared" si="6"/>
        <v>510</v>
      </c>
      <c r="L30" s="85">
        <f t="shared" si="7"/>
        <v>508.36799999999999</v>
      </c>
      <c r="M30" s="84">
        <f t="shared" si="8"/>
        <v>12</v>
      </c>
      <c r="N30" s="85">
        <f t="shared" si="9"/>
        <v>100.4532</v>
      </c>
      <c r="O30" s="84">
        <f t="shared" si="10"/>
        <v>160</v>
      </c>
      <c r="P30" s="85">
        <f t="shared" si="11"/>
        <v>330.32</v>
      </c>
      <c r="Q30" s="86">
        <f t="shared" si="12"/>
        <v>732</v>
      </c>
      <c r="R30" s="85">
        <f t="shared" si="13"/>
        <v>292.50720000000001</v>
      </c>
      <c r="S30" s="85">
        <f t="shared" si="14"/>
        <v>5042.5178000000005</v>
      </c>
    </row>
    <row r="31" spans="1:19" x14ac:dyDescent="0.25">
      <c r="A31" s="58">
        <f t="shared" si="15"/>
        <v>19</v>
      </c>
      <c r="B31" s="50">
        <v>390300</v>
      </c>
      <c r="C31" s="47" t="s">
        <v>37</v>
      </c>
      <c r="D31" s="141">
        <v>11211</v>
      </c>
      <c r="E31" s="84">
        <f t="shared" si="0"/>
        <v>738</v>
      </c>
      <c r="F31" s="85">
        <f t="shared" si="1"/>
        <v>1986.7698</v>
      </c>
      <c r="G31" s="84">
        <f t="shared" si="2"/>
        <v>272</v>
      </c>
      <c r="H31" s="85">
        <f t="shared" si="3"/>
        <v>999.84479999999996</v>
      </c>
      <c r="I31" s="84">
        <f t="shared" si="4"/>
        <v>1013</v>
      </c>
      <c r="J31" s="85">
        <f t="shared" si="5"/>
        <v>550.66679999999997</v>
      </c>
      <c r="K31" s="84">
        <f t="shared" si="6"/>
        <v>473</v>
      </c>
      <c r="L31" s="85">
        <f t="shared" si="7"/>
        <v>471.4864</v>
      </c>
      <c r="M31" s="84">
        <f t="shared" si="8"/>
        <v>11</v>
      </c>
      <c r="N31" s="85">
        <f t="shared" si="9"/>
        <v>92.082099999999997</v>
      </c>
      <c r="O31" s="84">
        <f t="shared" si="10"/>
        <v>148</v>
      </c>
      <c r="P31" s="85">
        <f t="shared" si="11"/>
        <v>305.55</v>
      </c>
      <c r="Q31" s="86">
        <f t="shared" si="12"/>
        <v>679</v>
      </c>
      <c r="R31" s="85">
        <f t="shared" si="13"/>
        <v>271.32839999999999</v>
      </c>
      <c r="S31" s="85">
        <f t="shared" si="14"/>
        <v>4677.7282999999998</v>
      </c>
    </row>
    <row r="32" spans="1:19" x14ac:dyDescent="0.25">
      <c r="A32" s="58">
        <f t="shared" si="15"/>
        <v>20</v>
      </c>
      <c r="B32" s="50">
        <v>390310</v>
      </c>
      <c r="C32" s="47" t="s">
        <v>31</v>
      </c>
      <c r="D32" s="141">
        <v>16274</v>
      </c>
      <c r="E32" s="84">
        <f t="shared" si="0"/>
        <v>1071</v>
      </c>
      <c r="F32" s="85">
        <f t="shared" si="1"/>
        <v>2883.2390999999998</v>
      </c>
      <c r="G32" s="84">
        <f t="shared" si="2"/>
        <v>394</v>
      </c>
      <c r="H32" s="85">
        <f t="shared" si="3"/>
        <v>1448.3045999999999</v>
      </c>
      <c r="I32" s="84">
        <f t="shared" si="4"/>
        <v>1471</v>
      </c>
      <c r="J32" s="85">
        <f t="shared" si="5"/>
        <v>799.63559999999995</v>
      </c>
      <c r="K32" s="84">
        <f t="shared" si="6"/>
        <v>687</v>
      </c>
      <c r="L32" s="85">
        <f t="shared" si="7"/>
        <v>684.80160000000001</v>
      </c>
      <c r="M32" s="84">
        <f t="shared" si="8"/>
        <v>16</v>
      </c>
      <c r="N32" s="85">
        <f t="shared" si="9"/>
        <v>133.9376</v>
      </c>
      <c r="O32" s="84">
        <f t="shared" si="10"/>
        <v>215</v>
      </c>
      <c r="P32" s="85">
        <f t="shared" si="11"/>
        <v>443.87</v>
      </c>
      <c r="Q32" s="86">
        <f t="shared" si="12"/>
        <v>986</v>
      </c>
      <c r="R32" s="85">
        <f t="shared" si="13"/>
        <v>394.00560000000002</v>
      </c>
      <c r="S32" s="85">
        <f t="shared" si="14"/>
        <v>6787.7941000000001</v>
      </c>
    </row>
    <row r="33" spans="1:19" x14ac:dyDescent="0.25">
      <c r="A33" s="58">
        <f t="shared" si="15"/>
        <v>21</v>
      </c>
      <c r="B33" s="50">
        <v>390320</v>
      </c>
      <c r="C33" s="47" t="s">
        <v>32</v>
      </c>
      <c r="D33" s="141">
        <v>16285</v>
      </c>
      <c r="E33" s="84">
        <f t="shared" si="0"/>
        <v>1072</v>
      </c>
      <c r="F33" s="85">
        <f t="shared" si="1"/>
        <v>2885.9312</v>
      </c>
      <c r="G33" s="84">
        <f t="shared" si="2"/>
        <v>394</v>
      </c>
      <c r="H33" s="85">
        <f t="shared" si="3"/>
        <v>1448.3045999999999</v>
      </c>
      <c r="I33" s="84">
        <f t="shared" si="4"/>
        <v>1472</v>
      </c>
      <c r="J33" s="85">
        <f t="shared" si="5"/>
        <v>800.17920000000004</v>
      </c>
      <c r="K33" s="84">
        <f t="shared" si="6"/>
        <v>687</v>
      </c>
      <c r="L33" s="85">
        <f t="shared" si="7"/>
        <v>684.80160000000001</v>
      </c>
      <c r="M33" s="84">
        <f t="shared" si="8"/>
        <v>16</v>
      </c>
      <c r="N33" s="85">
        <f t="shared" si="9"/>
        <v>133.9376</v>
      </c>
      <c r="O33" s="84">
        <f t="shared" si="10"/>
        <v>215</v>
      </c>
      <c r="P33" s="85">
        <f t="shared" si="11"/>
        <v>443.87</v>
      </c>
      <c r="Q33" s="86">
        <f t="shared" si="12"/>
        <v>987</v>
      </c>
      <c r="R33" s="85">
        <f t="shared" si="13"/>
        <v>394.40519999999998</v>
      </c>
      <c r="S33" s="85">
        <f t="shared" si="14"/>
        <v>6791.4294000000009</v>
      </c>
    </row>
    <row r="34" spans="1:19" x14ac:dyDescent="0.25">
      <c r="A34" s="58">
        <f t="shared" si="15"/>
        <v>22</v>
      </c>
      <c r="B34" s="50">
        <v>390180</v>
      </c>
      <c r="C34" s="47" t="s">
        <v>124</v>
      </c>
      <c r="D34" s="141">
        <v>27822</v>
      </c>
      <c r="E34" s="84">
        <f t="shared" si="0"/>
        <v>1831</v>
      </c>
      <c r="F34" s="85">
        <f t="shared" si="1"/>
        <v>4929.2350999999999</v>
      </c>
      <c r="G34" s="84">
        <f t="shared" si="2"/>
        <v>674</v>
      </c>
      <c r="H34" s="85">
        <f t="shared" si="3"/>
        <v>2477.5565999999999</v>
      </c>
      <c r="I34" s="84">
        <f t="shared" si="4"/>
        <v>2514</v>
      </c>
      <c r="J34" s="85">
        <f t="shared" si="5"/>
        <v>1366.6104</v>
      </c>
      <c r="K34" s="84">
        <f t="shared" si="6"/>
        <v>1174</v>
      </c>
      <c r="L34" s="85">
        <f t="shared" si="7"/>
        <v>1170.2431999999999</v>
      </c>
      <c r="M34" s="84">
        <f t="shared" si="8"/>
        <v>27</v>
      </c>
      <c r="N34" s="85">
        <f t="shared" si="9"/>
        <v>226.0197</v>
      </c>
      <c r="O34" s="84">
        <f t="shared" si="10"/>
        <v>368</v>
      </c>
      <c r="P34" s="85">
        <f t="shared" si="11"/>
        <v>759.74</v>
      </c>
      <c r="Q34" s="86">
        <f t="shared" si="12"/>
        <v>1686</v>
      </c>
      <c r="R34" s="85">
        <f t="shared" si="13"/>
        <v>673.72559999999999</v>
      </c>
      <c r="S34" s="85">
        <f t="shared" si="14"/>
        <v>11603.1306</v>
      </c>
    </row>
    <row r="35" spans="1:19" x14ac:dyDescent="0.25">
      <c r="A35" s="58">
        <f t="shared" si="15"/>
        <v>23</v>
      </c>
      <c r="B35" s="50">
        <v>390270</v>
      </c>
      <c r="C35" s="47" t="s">
        <v>35</v>
      </c>
      <c r="D35" s="141">
        <v>15755</v>
      </c>
      <c r="E35" s="84">
        <f t="shared" si="0"/>
        <v>1037</v>
      </c>
      <c r="F35" s="85">
        <f t="shared" si="1"/>
        <v>2791.7076999999999</v>
      </c>
      <c r="G35" s="84">
        <f t="shared" si="2"/>
        <v>382</v>
      </c>
      <c r="H35" s="85">
        <f t="shared" si="3"/>
        <v>1404.1938</v>
      </c>
      <c r="I35" s="84">
        <f t="shared" si="4"/>
        <v>1424</v>
      </c>
      <c r="J35" s="85">
        <f t="shared" si="5"/>
        <v>774.08640000000003</v>
      </c>
      <c r="K35" s="84">
        <f t="shared" si="6"/>
        <v>665</v>
      </c>
      <c r="L35" s="85">
        <f t="shared" si="7"/>
        <v>662.87199999999996</v>
      </c>
      <c r="M35" s="84">
        <f t="shared" si="8"/>
        <v>15</v>
      </c>
      <c r="N35" s="85">
        <f t="shared" si="9"/>
        <v>125.5665</v>
      </c>
      <c r="O35" s="84">
        <f t="shared" si="10"/>
        <v>208</v>
      </c>
      <c r="P35" s="85">
        <f t="shared" si="11"/>
        <v>429.42</v>
      </c>
      <c r="Q35" s="86">
        <f t="shared" si="12"/>
        <v>955</v>
      </c>
      <c r="R35" s="85">
        <f t="shared" si="13"/>
        <v>381.61799999999999</v>
      </c>
      <c r="S35" s="85">
        <f t="shared" si="14"/>
        <v>6569.4644000000008</v>
      </c>
    </row>
    <row r="36" spans="1:19" x14ac:dyDescent="0.25">
      <c r="A36" s="58">
        <f t="shared" si="15"/>
        <v>24</v>
      </c>
      <c r="B36" s="50">
        <v>390190</v>
      </c>
      <c r="C36" s="47" t="s">
        <v>23</v>
      </c>
      <c r="D36" s="141">
        <v>34235</v>
      </c>
      <c r="E36" s="84">
        <f t="shared" si="0"/>
        <v>2253</v>
      </c>
      <c r="F36" s="85">
        <f t="shared" si="1"/>
        <v>6065.3013000000001</v>
      </c>
      <c r="G36" s="84">
        <f t="shared" si="2"/>
        <v>829</v>
      </c>
      <c r="H36" s="85">
        <f t="shared" si="3"/>
        <v>3047.3211000000001</v>
      </c>
      <c r="I36" s="84">
        <f t="shared" si="4"/>
        <v>3094</v>
      </c>
      <c r="J36" s="85">
        <f t="shared" si="5"/>
        <v>1681.8984</v>
      </c>
      <c r="K36" s="84">
        <f t="shared" si="6"/>
        <v>1444</v>
      </c>
      <c r="L36" s="85">
        <f t="shared" si="7"/>
        <v>1439.3792000000001</v>
      </c>
      <c r="M36" s="84">
        <f t="shared" si="8"/>
        <v>33</v>
      </c>
      <c r="N36" s="85">
        <f t="shared" si="9"/>
        <v>276.24630000000002</v>
      </c>
      <c r="O36" s="84">
        <f t="shared" si="10"/>
        <v>452</v>
      </c>
      <c r="P36" s="85">
        <f t="shared" si="11"/>
        <v>933.15</v>
      </c>
      <c r="Q36" s="86">
        <f t="shared" si="12"/>
        <v>2075</v>
      </c>
      <c r="R36" s="85">
        <f t="shared" si="13"/>
        <v>829.17</v>
      </c>
      <c r="S36" s="85">
        <f t="shared" si="14"/>
        <v>14272.4663</v>
      </c>
    </row>
    <row r="37" spans="1:19" x14ac:dyDescent="0.25">
      <c r="A37" s="58">
        <f t="shared" si="15"/>
        <v>25</v>
      </c>
      <c r="B37" s="50">
        <v>390280</v>
      </c>
      <c r="C37" s="47" t="s">
        <v>28</v>
      </c>
      <c r="D37" s="141">
        <v>40626</v>
      </c>
      <c r="E37" s="84">
        <f t="shared" si="0"/>
        <v>2674</v>
      </c>
      <c r="F37" s="85">
        <f t="shared" si="1"/>
        <v>7198.6754000000001</v>
      </c>
      <c r="G37" s="84">
        <f t="shared" si="2"/>
        <v>984</v>
      </c>
      <c r="H37" s="85">
        <f t="shared" si="3"/>
        <v>3617.0855999999999</v>
      </c>
      <c r="I37" s="84">
        <f t="shared" si="4"/>
        <v>3671</v>
      </c>
      <c r="J37" s="85">
        <f t="shared" si="5"/>
        <v>1995.5555999999999</v>
      </c>
      <c r="K37" s="84">
        <f t="shared" si="6"/>
        <v>1714</v>
      </c>
      <c r="L37" s="85">
        <f t="shared" si="7"/>
        <v>1708.5152</v>
      </c>
      <c r="M37" s="84">
        <f t="shared" si="8"/>
        <v>40</v>
      </c>
      <c r="N37" s="85">
        <f t="shared" si="9"/>
        <v>334.84399999999999</v>
      </c>
      <c r="O37" s="84">
        <f t="shared" si="10"/>
        <v>537</v>
      </c>
      <c r="P37" s="85">
        <f t="shared" si="11"/>
        <v>1108.6400000000001</v>
      </c>
      <c r="Q37" s="86">
        <f t="shared" si="12"/>
        <v>2462</v>
      </c>
      <c r="R37" s="85">
        <f t="shared" si="13"/>
        <v>983.8152</v>
      </c>
      <c r="S37" s="85">
        <f t="shared" si="14"/>
        <v>16947.130999999998</v>
      </c>
    </row>
    <row r="38" spans="1:19" x14ac:dyDescent="0.25">
      <c r="A38" s="58">
        <f t="shared" si="15"/>
        <v>26</v>
      </c>
      <c r="B38" s="50">
        <v>390600</v>
      </c>
      <c r="C38" s="51" t="s">
        <v>122</v>
      </c>
      <c r="D38" s="141">
        <v>13586</v>
      </c>
      <c r="E38" s="84">
        <f t="shared" si="0"/>
        <v>894</v>
      </c>
      <c r="F38" s="85">
        <f t="shared" si="1"/>
        <v>2406.7374</v>
      </c>
      <c r="G38" s="84">
        <f t="shared" si="2"/>
        <v>329</v>
      </c>
      <c r="H38" s="85">
        <f t="shared" si="3"/>
        <v>1209.3711000000001</v>
      </c>
      <c r="I38" s="84">
        <f t="shared" si="4"/>
        <v>1228</v>
      </c>
      <c r="J38" s="85">
        <f t="shared" si="5"/>
        <v>667.54079999999999</v>
      </c>
      <c r="K38" s="84">
        <f t="shared" si="6"/>
        <v>573</v>
      </c>
      <c r="L38" s="85">
        <f t="shared" si="7"/>
        <v>571.16639999999995</v>
      </c>
      <c r="M38" s="84">
        <f t="shared" si="8"/>
        <v>13</v>
      </c>
      <c r="N38" s="85">
        <f t="shared" si="9"/>
        <v>108.82429999999999</v>
      </c>
      <c r="O38" s="84">
        <f t="shared" si="10"/>
        <v>179</v>
      </c>
      <c r="P38" s="85">
        <f t="shared" si="11"/>
        <v>369.55</v>
      </c>
      <c r="Q38" s="86">
        <f t="shared" si="12"/>
        <v>823</v>
      </c>
      <c r="R38" s="85">
        <f t="shared" si="13"/>
        <v>328.87079999999997</v>
      </c>
      <c r="S38" s="85">
        <f t="shared" si="14"/>
        <v>5662.0608000000002</v>
      </c>
    </row>
    <row r="39" spans="1:19" x14ac:dyDescent="0.25">
      <c r="A39" s="135">
        <f t="shared" si="15"/>
        <v>27</v>
      </c>
      <c r="B39" s="50">
        <v>390340</v>
      </c>
      <c r="C39" s="51" t="s">
        <v>125</v>
      </c>
      <c r="D39" s="141">
        <v>12773</v>
      </c>
      <c r="E39" s="84">
        <f t="shared" si="0"/>
        <v>841</v>
      </c>
      <c r="F39" s="85">
        <f t="shared" si="1"/>
        <v>2264.0560999999998</v>
      </c>
      <c r="G39" s="84">
        <f t="shared" si="2"/>
        <v>309</v>
      </c>
      <c r="H39" s="85">
        <f t="shared" si="3"/>
        <v>1135.8531</v>
      </c>
      <c r="I39" s="84">
        <f t="shared" si="4"/>
        <v>1154</v>
      </c>
      <c r="J39" s="85">
        <f t="shared" si="5"/>
        <v>627.31439999999998</v>
      </c>
      <c r="K39" s="84">
        <f t="shared" si="6"/>
        <v>539</v>
      </c>
      <c r="L39" s="85">
        <f t="shared" si="7"/>
        <v>537.27520000000004</v>
      </c>
      <c r="M39" s="84">
        <f t="shared" si="8"/>
        <v>12</v>
      </c>
      <c r="N39" s="85">
        <f t="shared" si="9"/>
        <v>100.4532</v>
      </c>
      <c r="O39" s="84">
        <f t="shared" si="10"/>
        <v>169</v>
      </c>
      <c r="P39" s="85">
        <f t="shared" si="11"/>
        <v>348.9</v>
      </c>
      <c r="Q39" s="86">
        <f t="shared" si="12"/>
        <v>774</v>
      </c>
      <c r="R39" s="85">
        <f t="shared" si="13"/>
        <v>309.29039999999998</v>
      </c>
      <c r="S39" s="85">
        <f t="shared" si="14"/>
        <v>5323.1423999999997</v>
      </c>
    </row>
    <row r="40" spans="1:19" x14ac:dyDescent="0.25">
      <c r="A40" s="135"/>
      <c r="B40" s="142"/>
      <c r="C40" s="47" t="s">
        <v>40</v>
      </c>
      <c r="D40" s="141">
        <f>SUM(D13:D39)</f>
        <v>1032248</v>
      </c>
      <c r="E40" s="123">
        <f>ROUND(SUM(E13:E39),0)</f>
        <v>67935</v>
      </c>
      <c r="F40" s="85">
        <f t="shared" ref="F40" si="16">ROUND(E40*2692.1/1000,5)</f>
        <v>182887.81349999999</v>
      </c>
      <c r="G40" s="123">
        <f>ROUND(SUM(G13:G39),1)</f>
        <v>25000</v>
      </c>
      <c r="H40" s="85">
        <f>ROUND(SUM(H13:H39),2)</f>
        <v>91897.5</v>
      </c>
      <c r="I40" s="84">
        <f>ROUND(SUM(I13:I39),0)</f>
        <v>93286</v>
      </c>
      <c r="J40" s="85">
        <f>ROUND(SUM(J13:J39),2)</f>
        <v>50710.27</v>
      </c>
      <c r="K40" s="84">
        <f>ROUND(SUM(K13:K39),0)</f>
        <v>43550</v>
      </c>
      <c r="L40" s="85">
        <f t="shared" ref="L40" si="17">ROUND(K40*996.8/1000,2)</f>
        <v>43410.64</v>
      </c>
      <c r="M40" s="123">
        <f>ROUND(SUM(M13:M39),0)</f>
        <v>1005</v>
      </c>
      <c r="N40" s="85">
        <f>ROUND(SUM(N13:N39),2)</f>
        <v>8412.9599999999991</v>
      </c>
      <c r="O40" s="84">
        <f>ROUND(SUM(O13:O39),0)</f>
        <v>13636</v>
      </c>
      <c r="P40" s="85">
        <f>ROUND(SUM(P13:P39),1)</f>
        <v>28151.5</v>
      </c>
      <c r="Q40" s="86">
        <f>SUM(Q13:Q39)</f>
        <v>62558</v>
      </c>
      <c r="R40" s="85">
        <f t="shared" ref="R40" si="18">SUM(R13:R39)</f>
        <v>24998.176800000005</v>
      </c>
      <c r="S40" s="85">
        <f t="shared" si="14"/>
        <v>430468.86030000006</v>
      </c>
    </row>
    <row r="41" spans="1:19" x14ac:dyDescent="0.25">
      <c r="A41" s="139"/>
      <c r="B41" s="142"/>
      <c r="C41" s="47" t="s">
        <v>41</v>
      </c>
      <c r="D41" s="141">
        <v>128</v>
      </c>
      <c r="E41" s="84">
        <f t="shared" ref="E41:R41" si="19">E42-E40</f>
        <v>9</v>
      </c>
      <c r="F41" s="85">
        <f t="shared" si="19"/>
        <v>22.914929999999003</v>
      </c>
      <c r="G41" s="84">
        <f t="shared" si="19"/>
        <v>3</v>
      </c>
      <c r="H41" s="85">
        <f t="shared" si="19"/>
        <v>11.027700000006007</v>
      </c>
      <c r="I41" s="84">
        <f t="shared" si="19"/>
        <v>11</v>
      </c>
      <c r="J41" s="85">
        <f t="shared" si="19"/>
        <v>5.9792000000015832</v>
      </c>
      <c r="K41" s="84">
        <f t="shared" si="19"/>
        <v>7</v>
      </c>
      <c r="L41" s="85">
        <f t="shared" si="19"/>
        <v>6.6143900000024587</v>
      </c>
      <c r="M41" s="84">
        <f t="shared" si="19"/>
        <v>1</v>
      </c>
      <c r="N41" s="85">
        <f t="shared" si="19"/>
        <v>8.3666000000011991</v>
      </c>
      <c r="O41" s="84">
        <f t="shared" si="19"/>
        <v>2</v>
      </c>
      <c r="P41" s="85">
        <f t="shared" si="19"/>
        <v>4.1510000000016589</v>
      </c>
      <c r="Q41" s="86">
        <f t="shared" si="19"/>
        <v>9.3080080080108019</v>
      </c>
      <c r="R41" s="85">
        <f t="shared" si="19"/>
        <v>3.7194799999961106</v>
      </c>
      <c r="S41" s="85">
        <f t="shared" si="14"/>
        <v>62.773300000008021</v>
      </c>
    </row>
    <row r="42" spans="1:19" ht="18.75" x14ac:dyDescent="0.25">
      <c r="A42" s="143"/>
      <c r="B42" s="144"/>
      <c r="C42" s="145" t="s">
        <v>42</v>
      </c>
      <c r="D42" s="146">
        <f>D40+D41</f>
        <v>1032376</v>
      </c>
      <c r="E42" s="124">
        <v>67944</v>
      </c>
      <c r="F42" s="125">
        <v>182910.72842999999</v>
      </c>
      <c r="G42" s="147">
        <v>25003</v>
      </c>
      <c r="H42" s="125">
        <v>91908.527700000006</v>
      </c>
      <c r="I42" s="147">
        <v>93297</v>
      </c>
      <c r="J42" s="125">
        <v>50716.249199999998</v>
      </c>
      <c r="K42" s="147">
        <v>43557</v>
      </c>
      <c r="L42" s="125">
        <v>43417.254390000002</v>
      </c>
      <c r="M42" s="147">
        <v>1006</v>
      </c>
      <c r="N42" s="125">
        <v>8421.3266000000003</v>
      </c>
      <c r="O42" s="147">
        <v>13638</v>
      </c>
      <c r="P42" s="125">
        <v>28155.651000000002</v>
      </c>
      <c r="Q42" s="147">
        <v>62567.308008008011</v>
      </c>
      <c r="R42" s="125">
        <v>25001.896280000001</v>
      </c>
      <c r="S42" s="148">
        <f>F42+H42+J42+L42+N42+P42+R42</f>
        <v>430531.6336</v>
      </c>
    </row>
    <row r="43" spans="1:19" x14ac:dyDescent="0.25">
      <c r="A43" s="149"/>
      <c r="B43" s="132"/>
      <c r="C43" s="132"/>
      <c r="E43" s="150"/>
      <c r="F43" s="126"/>
      <c r="G43" s="150"/>
      <c r="H43" s="126"/>
      <c r="I43" s="150"/>
      <c r="J43" s="127"/>
      <c r="K43" s="150"/>
      <c r="L43" s="128"/>
      <c r="M43" s="150"/>
      <c r="N43" s="128"/>
      <c r="O43" s="150"/>
      <c r="P43" s="128"/>
      <c r="Q43" s="150"/>
      <c r="R43" s="128"/>
      <c r="S43" s="151"/>
    </row>
    <row r="44" spans="1:19" ht="42" customHeight="1" x14ac:dyDescent="0.25">
      <c r="A44" s="184" t="s">
        <v>149</v>
      </c>
      <c r="B44" s="184"/>
      <c r="C44" s="184"/>
      <c r="D44" s="184"/>
      <c r="E44" s="184"/>
      <c r="F44" s="184"/>
      <c r="G44" s="184"/>
      <c r="H44" s="184"/>
      <c r="I44" s="184"/>
      <c r="J44" s="184"/>
      <c r="K44" s="184"/>
      <c r="L44" s="184"/>
      <c r="M44" s="184"/>
      <c r="N44" s="184"/>
      <c r="O44" s="184"/>
      <c r="P44" s="184"/>
      <c r="Q44" s="184"/>
      <c r="R44" s="184"/>
      <c r="S44" s="184"/>
    </row>
    <row r="45" spans="1:19" x14ac:dyDescent="0.25">
      <c r="A45" s="132"/>
      <c r="B45" s="132"/>
      <c r="C45" s="132"/>
      <c r="E45" s="132"/>
      <c r="F45" s="129"/>
      <c r="G45" s="132"/>
      <c r="J45" s="152"/>
      <c r="K45" s="152"/>
      <c r="L45" s="152"/>
      <c r="M45" s="152"/>
      <c r="N45" s="152"/>
      <c r="O45" s="150"/>
      <c r="P45" s="129"/>
      <c r="Q45" s="130"/>
      <c r="R45" s="129"/>
      <c r="S45" s="129"/>
    </row>
    <row r="46" spans="1:19" ht="22.5" customHeight="1" x14ac:dyDescent="0.25">
      <c r="A46" s="173" t="s">
        <v>1</v>
      </c>
      <c r="B46" s="174" t="s">
        <v>44</v>
      </c>
      <c r="C46" s="185" t="s">
        <v>104</v>
      </c>
      <c r="D46" s="136"/>
      <c r="E46" s="187" t="s">
        <v>3</v>
      </c>
      <c r="F46" s="187"/>
      <c r="G46" s="187" t="s">
        <v>4</v>
      </c>
      <c r="H46" s="187"/>
      <c r="I46" s="187" t="s">
        <v>137</v>
      </c>
      <c r="J46" s="187"/>
      <c r="K46" s="187" t="s">
        <v>138</v>
      </c>
      <c r="L46" s="187"/>
      <c r="M46" s="187" t="s">
        <v>139</v>
      </c>
      <c r="N46" s="187"/>
      <c r="O46" s="187" t="s">
        <v>140</v>
      </c>
      <c r="P46" s="187"/>
      <c r="Q46" s="187" t="s">
        <v>141</v>
      </c>
      <c r="R46" s="187"/>
      <c r="S46" s="182" t="s">
        <v>142</v>
      </c>
    </row>
    <row r="47" spans="1:19" ht="31.5" x14ac:dyDescent="0.25">
      <c r="A47" s="173"/>
      <c r="B47" s="176"/>
      <c r="C47" s="186"/>
      <c r="D47" s="136"/>
      <c r="E47" s="58" t="s">
        <v>143</v>
      </c>
      <c r="F47" s="138" t="s">
        <v>144</v>
      </c>
      <c r="G47" s="58" t="s">
        <v>143</v>
      </c>
      <c r="H47" s="138" t="s">
        <v>144</v>
      </c>
      <c r="I47" s="58" t="s">
        <v>143</v>
      </c>
      <c r="J47" s="138" t="s">
        <v>144</v>
      </c>
      <c r="K47" s="58" t="s">
        <v>143</v>
      </c>
      <c r="L47" s="138" t="s">
        <v>144</v>
      </c>
      <c r="M47" s="58" t="s">
        <v>143</v>
      </c>
      <c r="N47" s="138" t="s">
        <v>144</v>
      </c>
      <c r="O47" s="58" t="s">
        <v>143</v>
      </c>
      <c r="P47" s="138" t="s">
        <v>144</v>
      </c>
      <c r="Q47" s="58" t="s">
        <v>143</v>
      </c>
      <c r="R47" s="138" t="s">
        <v>144</v>
      </c>
      <c r="S47" s="182"/>
    </row>
    <row r="48" spans="1:19" x14ac:dyDescent="0.25">
      <c r="A48" s="50">
        <v>1</v>
      </c>
      <c r="B48" s="50">
        <v>390470</v>
      </c>
      <c r="C48" s="165" t="s">
        <v>127</v>
      </c>
      <c r="D48" s="153"/>
      <c r="E48" s="65">
        <v>26888</v>
      </c>
      <c r="F48" s="65">
        <v>81863.782740022914</v>
      </c>
      <c r="G48" s="65">
        <v>10510</v>
      </c>
      <c r="H48" s="65">
        <v>44682.355909992053</v>
      </c>
      <c r="I48" s="65">
        <v>11476</v>
      </c>
      <c r="J48" s="65">
        <v>6169.2492099981609</v>
      </c>
      <c r="K48" s="65">
        <v>10949</v>
      </c>
      <c r="L48" s="65">
        <v>12367.730419999192</v>
      </c>
      <c r="M48" s="65">
        <v>118</v>
      </c>
      <c r="N48" s="65">
        <v>2165.1442400000005</v>
      </c>
      <c r="O48" s="65">
        <v>3269</v>
      </c>
      <c r="P48" s="65">
        <v>7761.4869399997306</v>
      </c>
      <c r="Q48" s="65">
        <v>0</v>
      </c>
      <c r="R48" s="65">
        <v>0</v>
      </c>
      <c r="S48" s="67">
        <f>F48+H48+J48+L48+N48+P48+R48</f>
        <v>155009.74946001204</v>
      </c>
    </row>
    <row r="49" spans="1:19" x14ac:dyDescent="0.25">
      <c r="A49" s="50">
        <v>2</v>
      </c>
      <c r="B49" s="50">
        <v>390800</v>
      </c>
      <c r="C49" s="165" t="s">
        <v>106</v>
      </c>
      <c r="D49" s="153"/>
      <c r="E49" s="65">
        <v>5095</v>
      </c>
      <c r="F49" s="65">
        <v>14686.763199999899</v>
      </c>
      <c r="G49" s="65">
        <v>1752</v>
      </c>
      <c r="H49" s="65">
        <v>5641.6573600001375</v>
      </c>
      <c r="I49" s="65">
        <v>1210</v>
      </c>
      <c r="J49" s="65">
        <v>685.9265800000079</v>
      </c>
      <c r="K49" s="65">
        <v>509</v>
      </c>
      <c r="L49" s="65">
        <v>435.21535999999656</v>
      </c>
      <c r="M49" s="65">
        <v>0</v>
      </c>
      <c r="N49" s="65">
        <v>0</v>
      </c>
      <c r="O49" s="65">
        <v>0</v>
      </c>
      <c r="P49" s="65">
        <v>0</v>
      </c>
      <c r="Q49" s="65">
        <v>0</v>
      </c>
      <c r="R49" s="65">
        <v>0</v>
      </c>
      <c r="S49" s="67">
        <f t="shared" ref="S49:S90" si="20">F49+H49+J49+L49+N49+P49+R49</f>
        <v>21449.56250000004</v>
      </c>
    </row>
    <row r="50" spans="1:19" x14ac:dyDescent="0.25">
      <c r="A50" s="50">
        <v>3</v>
      </c>
      <c r="B50" s="50">
        <v>391100</v>
      </c>
      <c r="C50" s="165" t="s">
        <v>96</v>
      </c>
      <c r="D50" s="153"/>
      <c r="E50" s="65">
        <v>0</v>
      </c>
      <c r="F50" s="65">
        <v>0</v>
      </c>
      <c r="G50" s="65">
        <v>0</v>
      </c>
      <c r="H50" s="65">
        <v>0</v>
      </c>
      <c r="I50" s="65">
        <v>0</v>
      </c>
      <c r="J50" s="65">
        <v>0</v>
      </c>
      <c r="K50" s="65">
        <v>0</v>
      </c>
      <c r="L50" s="65">
        <v>0</v>
      </c>
      <c r="M50" s="65">
        <v>0</v>
      </c>
      <c r="N50" s="65">
        <v>0</v>
      </c>
      <c r="O50" s="65">
        <v>0</v>
      </c>
      <c r="P50" s="65">
        <v>0</v>
      </c>
      <c r="Q50" s="65">
        <v>16061</v>
      </c>
      <c r="R50" s="65">
        <v>6417.9755999986164</v>
      </c>
      <c r="S50" s="67">
        <f t="shared" si="20"/>
        <v>6417.9755999986164</v>
      </c>
    </row>
    <row r="51" spans="1:19" ht="31.5" x14ac:dyDescent="0.25">
      <c r="A51" s="50">
        <v>4</v>
      </c>
      <c r="B51" s="50">
        <v>390050</v>
      </c>
      <c r="C51" s="165" t="s">
        <v>164</v>
      </c>
      <c r="D51" s="153"/>
      <c r="E51" s="65">
        <v>0</v>
      </c>
      <c r="F51" s="65">
        <v>0</v>
      </c>
      <c r="G51" s="65">
        <v>0</v>
      </c>
      <c r="H51" s="65">
        <v>0</v>
      </c>
      <c r="I51" s="65">
        <v>0</v>
      </c>
      <c r="J51" s="65">
        <v>0</v>
      </c>
      <c r="K51" s="65">
        <v>0</v>
      </c>
      <c r="L51" s="65">
        <v>0</v>
      </c>
      <c r="M51" s="65">
        <v>0</v>
      </c>
      <c r="N51" s="65">
        <v>0</v>
      </c>
      <c r="O51" s="65">
        <v>0</v>
      </c>
      <c r="P51" s="65">
        <v>0</v>
      </c>
      <c r="Q51" s="65">
        <v>3850</v>
      </c>
      <c r="R51" s="65">
        <v>1538.460000000071</v>
      </c>
      <c r="S51" s="67">
        <f t="shared" si="20"/>
        <v>1538.460000000071</v>
      </c>
    </row>
    <row r="52" spans="1:19" ht="31.5" x14ac:dyDescent="0.25">
      <c r="A52" s="50">
        <v>5</v>
      </c>
      <c r="B52" s="50">
        <v>390440</v>
      </c>
      <c r="C52" s="165" t="s">
        <v>11</v>
      </c>
      <c r="D52" s="154"/>
      <c r="E52" s="65">
        <v>4818</v>
      </c>
      <c r="F52" s="65">
        <v>14943.013400000071</v>
      </c>
      <c r="G52" s="65">
        <v>0</v>
      </c>
      <c r="H52" s="65">
        <v>0</v>
      </c>
      <c r="I52" s="65">
        <v>7640</v>
      </c>
      <c r="J52" s="65">
        <v>4063.5719899991427</v>
      </c>
      <c r="K52" s="65">
        <v>2843</v>
      </c>
      <c r="L52" s="65">
        <v>2868.3272600000855</v>
      </c>
      <c r="M52" s="65">
        <v>0</v>
      </c>
      <c r="N52" s="65">
        <v>0</v>
      </c>
      <c r="O52" s="65">
        <v>3419</v>
      </c>
      <c r="P52" s="65">
        <v>7255.3121699998055</v>
      </c>
      <c r="Q52" s="65">
        <v>10117</v>
      </c>
      <c r="R52" s="65">
        <v>4042.7532000006545</v>
      </c>
      <c r="S52" s="67">
        <f t="shared" si="20"/>
        <v>33172.978019999762</v>
      </c>
    </row>
    <row r="53" spans="1:19" x14ac:dyDescent="0.25">
      <c r="A53" s="50">
        <v>6</v>
      </c>
      <c r="B53" s="50">
        <v>390070</v>
      </c>
      <c r="C53" s="165" t="s">
        <v>165</v>
      </c>
      <c r="D53" s="153"/>
      <c r="E53" s="65">
        <v>8933</v>
      </c>
      <c r="F53" s="65">
        <v>21668.747109998982</v>
      </c>
      <c r="G53" s="65">
        <v>4276</v>
      </c>
      <c r="H53" s="65">
        <v>14219.508619999906</v>
      </c>
      <c r="I53" s="65">
        <v>4</v>
      </c>
      <c r="J53" s="65">
        <v>2.0070799999999998</v>
      </c>
      <c r="K53" s="65">
        <v>869</v>
      </c>
      <c r="L53" s="65">
        <v>1060.257720000016</v>
      </c>
      <c r="M53" s="65">
        <v>0</v>
      </c>
      <c r="N53" s="65">
        <v>0</v>
      </c>
      <c r="O53" s="65">
        <v>0</v>
      </c>
      <c r="P53" s="65">
        <v>0</v>
      </c>
      <c r="Q53" s="65">
        <v>0</v>
      </c>
      <c r="R53" s="65">
        <v>0</v>
      </c>
      <c r="S53" s="67">
        <f t="shared" si="20"/>
        <v>36950.520529998903</v>
      </c>
    </row>
    <row r="54" spans="1:19" x14ac:dyDescent="0.25">
      <c r="A54" s="50">
        <v>7</v>
      </c>
      <c r="B54" s="50">
        <v>390100</v>
      </c>
      <c r="C54" s="165" t="s">
        <v>101</v>
      </c>
      <c r="D54" s="155"/>
      <c r="E54" s="65">
        <v>0</v>
      </c>
      <c r="F54" s="65">
        <v>0</v>
      </c>
      <c r="G54" s="65">
        <v>0</v>
      </c>
      <c r="H54" s="65">
        <v>0</v>
      </c>
      <c r="I54" s="65">
        <v>1212</v>
      </c>
      <c r="J54" s="65">
        <v>705.68993999999009</v>
      </c>
      <c r="K54" s="65">
        <v>4351</v>
      </c>
      <c r="L54" s="65">
        <v>4337.9488500001726</v>
      </c>
      <c r="M54" s="65">
        <v>0</v>
      </c>
      <c r="N54" s="65">
        <v>0</v>
      </c>
      <c r="O54" s="65">
        <v>0</v>
      </c>
      <c r="P54" s="65">
        <v>0</v>
      </c>
      <c r="Q54" s="65">
        <v>0</v>
      </c>
      <c r="R54" s="65">
        <v>0</v>
      </c>
      <c r="S54" s="67">
        <f t="shared" si="20"/>
        <v>5043.6387900001628</v>
      </c>
    </row>
    <row r="55" spans="1:19" x14ac:dyDescent="0.25">
      <c r="A55" s="50">
        <v>8</v>
      </c>
      <c r="B55" s="50">
        <v>390090</v>
      </c>
      <c r="C55" s="165" t="s">
        <v>102</v>
      </c>
      <c r="D55" s="155"/>
      <c r="E55" s="65">
        <v>0</v>
      </c>
      <c r="F55" s="65">
        <v>0</v>
      </c>
      <c r="G55" s="65">
        <v>0</v>
      </c>
      <c r="H55" s="65">
        <v>0</v>
      </c>
      <c r="I55" s="65">
        <v>0</v>
      </c>
      <c r="J55" s="65">
        <v>0</v>
      </c>
      <c r="K55" s="65">
        <v>0</v>
      </c>
      <c r="L55" s="65">
        <v>0</v>
      </c>
      <c r="M55" s="65">
        <v>0</v>
      </c>
      <c r="N55" s="65">
        <v>0</v>
      </c>
      <c r="O55" s="65">
        <v>0</v>
      </c>
      <c r="P55" s="65">
        <v>0</v>
      </c>
      <c r="Q55" s="65">
        <v>0</v>
      </c>
      <c r="R55" s="65">
        <v>0</v>
      </c>
      <c r="S55" s="67">
        <f t="shared" si="20"/>
        <v>0</v>
      </c>
    </row>
    <row r="56" spans="1:19" x14ac:dyDescent="0.25">
      <c r="A56" s="50">
        <v>9</v>
      </c>
      <c r="B56" s="50">
        <v>390400</v>
      </c>
      <c r="C56" s="165" t="s">
        <v>103</v>
      </c>
      <c r="D56" s="155"/>
      <c r="E56" s="65">
        <v>0</v>
      </c>
      <c r="F56" s="65">
        <v>0</v>
      </c>
      <c r="G56" s="65">
        <v>0</v>
      </c>
      <c r="H56" s="65">
        <v>0</v>
      </c>
      <c r="I56" s="65">
        <v>20638</v>
      </c>
      <c r="J56" s="65">
        <v>10946.09213000041</v>
      </c>
      <c r="K56" s="65">
        <v>4163</v>
      </c>
      <c r="L56" s="65">
        <v>3847.3363400001317</v>
      </c>
      <c r="M56" s="65">
        <v>0</v>
      </c>
      <c r="N56" s="65">
        <v>0</v>
      </c>
      <c r="O56" s="65">
        <v>0</v>
      </c>
      <c r="P56" s="65">
        <v>0</v>
      </c>
      <c r="Q56" s="65">
        <v>0</v>
      </c>
      <c r="R56" s="65">
        <v>0</v>
      </c>
      <c r="S56" s="67">
        <f t="shared" si="20"/>
        <v>14793.428470000541</v>
      </c>
    </row>
    <row r="57" spans="1:19" x14ac:dyDescent="0.25">
      <c r="A57" s="50">
        <v>10</v>
      </c>
      <c r="B57" s="50">
        <v>390110</v>
      </c>
      <c r="C57" s="165" t="s">
        <v>100</v>
      </c>
      <c r="D57" s="155"/>
      <c r="E57" s="65">
        <v>0</v>
      </c>
      <c r="F57" s="65">
        <v>0</v>
      </c>
      <c r="G57" s="65">
        <v>0</v>
      </c>
      <c r="H57" s="65">
        <v>0</v>
      </c>
      <c r="I57" s="65">
        <v>0</v>
      </c>
      <c r="J57" s="65">
        <v>0</v>
      </c>
      <c r="K57" s="65">
        <v>0</v>
      </c>
      <c r="L57" s="65">
        <v>0</v>
      </c>
      <c r="M57" s="65">
        <v>0</v>
      </c>
      <c r="N57" s="65">
        <v>0</v>
      </c>
      <c r="O57" s="65">
        <v>0</v>
      </c>
      <c r="P57" s="65">
        <v>0</v>
      </c>
      <c r="Q57" s="65">
        <v>0</v>
      </c>
      <c r="R57" s="65">
        <v>0</v>
      </c>
      <c r="S57" s="67">
        <f t="shared" si="20"/>
        <v>0</v>
      </c>
    </row>
    <row r="58" spans="1:19" x14ac:dyDescent="0.25">
      <c r="A58" s="50">
        <v>11</v>
      </c>
      <c r="B58" s="50">
        <v>390890</v>
      </c>
      <c r="C58" s="165" t="s">
        <v>130</v>
      </c>
      <c r="D58" s="154"/>
      <c r="E58" s="65">
        <v>0</v>
      </c>
      <c r="F58" s="158">
        <v>0</v>
      </c>
      <c r="G58" s="65">
        <v>0</v>
      </c>
      <c r="H58" s="158">
        <v>0</v>
      </c>
      <c r="I58" s="65">
        <v>8251</v>
      </c>
      <c r="J58" s="158">
        <v>4707.6268399992186</v>
      </c>
      <c r="K58" s="65">
        <v>0</v>
      </c>
      <c r="L58" s="158">
        <v>0</v>
      </c>
      <c r="M58" s="65">
        <v>0</v>
      </c>
      <c r="N58" s="158">
        <v>0</v>
      </c>
      <c r="O58" s="65">
        <v>0</v>
      </c>
      <c r="P58" s="158">
        <v>0</v>
      </c>
      <c r="Q58" s="65">
        <v>0</v>
      </c>
      <c r="R58" s="158">
        <v>0</v>
      </c>
      <c r="S58" s="158">
        <f t="shared" si="20"/>
        <v>4707.6268399992186</v>
      </c>
    </row>
    <row r="59" spans="1:19" x14ac:dyDescent="0.25">
      <c r="A59" s="50">
        <v>12</v>
      </c>
      <c r="B59" s="50">
        <v>390200</v>
      </c>
      <c r="C59" s="165" t="s">
        <v>34</v>
      </c>
      <c r="D59" s="155"/>
      <c r="E59" s="65">
        <v>0</v>
      </c>
      <c r="F59" s="158">
        <v>0</v>
      </c>
      <c r="G59" s="65">
        <v>0</v>
      </c>
      <c r="H59" s="158">
        <v>0</v>
      </c>
      <c r="I59" s="65">
        <v>141</v>
      </c>
      <c r="J59" s="158">
        <v>82.758540000000167</v>
      </c>
      <c r="K59" s="65">
        <v>407</v>
      </c>
      <c r="L59" s="158">
        <v>348.0012799999987</v>
      </c>
      <c r="M59" s="65">
        <v>0</v>
      </c>
      <c r="N59" s="158">
        <v>0</v>
      </c>
      <c r="O59" s="65">
        <v>0</v>
      </c>
      <c r="P59" s="158">
        <v>0</v>
      </c>
      <c r="Q59" s="65">
        <v>0</v>
      </c>
      <c r="R59" s="158">
        <v>0</v>
      </c>
      <c r="S59" s="158">
        <f t="shared" si="20"/>
        <v>430.75981999999885</v>
      </c>
    </row>
    <row r="60" spans="1:19" x14ac:dyDescent="0.25">
      <c r="A60" s="50">
        <v>13</v>
      </c>
      <c r="B60" s="50">
        <v>390160</v>
      </c>
      <c r="C60" s="165" t="s">
        <v>21</v>
      </c>
      <c r="D60" s="155"/>
      <c r="E60" s="65">
        <v>0</v>
      </c>
      <c r="F60" s="158">
        <v>0</v>
      </c>
      <c r="G60" s="65">
        <v>0</v>
      </c>
      <c r="H60" s="158">
        <v>0</v>
      </c>
      <c r="I60" s="65">
        <v>59</v>
      </c>
      <c r="J60" s="158">
        <v>34.629459999999987</v>
      </c>
      <c r="K60" s="65">
        <v>399</v>
      </c>
      <c r="L60" s="158">
        <v>341.16095999999885</v>
      </c>
      <c r="M60" s="65">
        <v>0</v>
      </c>
      <c r="N60" s="158">
        <v>0</v>
      </c>
      <c r="O60" s="65">
        <v>0</v>
      </c>
      <c r="P60" s="158">
        <v>0</v>
      </c>
      <c r="Q60" s="65">
        <v>0</v>
      </c>
      <c r="R60" s="158">
        <v>0</v>
      </c>
      <c r="S60" s="158">
        <f t="shared" si="20"/>
        <v>375.79041999999885</v>
      </c>
    </row>
    <row r="61" spans="1:19" x14ac:dyDescent="0.25">
      <c r="A61" s="50">
        <v>14</v>
      </c>
      <c r="B61" s="50">
        <v>390210</v>
      </c>
      <c r="C61" s="165" t="s">
        <v>29</v>
      </c>
      <c r="D61" s="155"/>
      <c r="E61" s="65">
        <v>0</v>
      </c>
      <c r="F61" s="158">
        <v>0</v>
      </c>
      <c r="G61" s="65">
        <v>0</v>
      </c>
      <c r="H61" s="158">
        <v>0</v>
      </c>
      <c r="I61" s="65">
        <v>0</v>
      </c>
      <c r="J61" s="158">
        <v>0</v>
      </c>
      <c r="K61" s="65">
        <v>1128</v>
      </c>
      <c r="L61" s="158">
        <v>1124.3068300000164</v>
      </c>
      <c r="M61" s="65">
        <v>0</v>
      </c>
      <c r="N61" s="158">
        <v>0</v>
      </c>
      <c r="O61" s="65">
        <v>0</v>
      </c>
      <c r="P61" s="158">
        <v>0</v>
      </c>
      <c r="Q61" s="65">
        <v>0</v>
      </c>
      <c r="R61" s="158">
        <v>0</v>
      </c>
      <c r="S61" s="158">
        <f t="shared" si="20"/>
        <v>1124.3068300000164</v>
      </c>
    </row>
    <row r="62" spans="1:19" x14ac:dyDescent="0.25">
      <c r="A62" s="50">
        <v>15</v>
      </c>
      <c r="B62" s="50">
        <v>390220</v>
      </c>
      <c r="C62" s="165" t="s">
        <v>131</v>
      </c>
      <c r="D62" s="155"/>
      <c r="E62" s="65">
        <v>0</v>
      </c>
      <c r="F62" s="158">
        <v>0</v>
      </c>
      <c r="G62" s="65">
        <v>0</v>
      </c>
      <c r="H62" s="158">
        <v>0</v>
      </c>
      <c r="I62" s="65">
        <v>2339</v>
      </c>
      <c r="J62" s="158">
        <v>1322.0786699999605</v>
      </c>
      <c r="K62" s="65">
        <v>1359</v>
      </c>
      <c r="L62" s="158">
        <v>1161.9993600000221</v>
      </c>
      <c r="M62" s="65">
        <v>0</v>
      </c>
      <c r="N62" s="158">
        <v>0</v>
      </c>
      <c r="O62" s="65">
        <v>0</v>
      </c>
      <c r="P62" s="158">
        <v>0</v>
      </c>
      <c r="Q62" s="65">
        <v>0</v>
      </c>
      <c r="R62" s="158">
        <v>0</v>
      </c>
      <c r="S62" s="158">
        <f t="shared" si="20"/>
        <v>2484.0780299999824</v>
      </c>
    </row>
    <row r="63" spans="1:19" x14ac:dyDescent="0.25">
      <c r="A63" s="50">
        <v>16</v>
      </c>
      <c r="B63" s="50">
        <v>390230</v>
      </c>
      <c r="C63" s="165" t="s">
        <v>27</v>
      </c>
      <c r="D63" s="155"/>
      <c r="E63" s="65">
        <v>2533</v>
      </c>
      <c r="F63" s="158">
        <v>8157.4731199998023</v>
      </c>
      <c r="G63" s="65">
        <v>0</v>
      </c>
      <c r="H63" s="158">
        <v>0</v>
      </c>
      <c r="I63" s="65">
        <v>1667</v>
      </c>
      <c r="J63" s="158">
        <v>936.19954000000951</v>
      </c>
      <c r="K63" s="65">
        <v>617</v>
      </c>
      <c r="L63" s="158">
        <v>528.95693999999457</v>
      </c>
      <c r="M63" s="65">
        <v>0</v>
      </c>
      <c r="N63" s="158">
        <v>0</v>
      </c>
      <c r="O63" s="65">
        <v>0</v>
      </c>
      <c r="P63" s="158">
        <v>0</v>
      </c>
      <c r="Q63" s="65">
        <v>0</v>
      </c>
      <c r="R63" s="158">
        <v>0</v>
      </c>
      <c r="S63" s="158">
        <f t="shared" si="20"/>
        <v>9622.6295999998056</v>
      </c>
    </row>
    <row r="64" spans="1:19" x14ac:dyDescent="0.25">
      <c r="A64" s="50">
        <v>17</v>
      </c>
      <c r="B64" s="50">
        <v>390240</v>
      </c>
      <c r="C64" s="165" t="s">
        <v>26</v>
      </c>
      <c r="D64" s="155"/>
      <c r="E64" s="65">
        <v>2045</v>
      </c>
      <c r="F64" s="158">
        <v>5125.634599999923</v>
      </c>
      <c r="G64" s="65">
        <v>0</v>
      </c>
      <c r="H64" s="158">
        <v>0</v>
      </c>
      <c r="I64" s="65">
        <v>2367</v>
      </c>
      <c r="J64" s="158">
        <v>1310.0237200000072</v>
      </c>
      <c r="K64" s="65">
        <v>1622</v>
      </c>
      <c r="L64" s="158">
        <v>1493.6890400000339</v>
      </c>
      <c r="M64" s="65">
        <v>0</v>
      </c>
      <c r="N64" s="158">
        <v>0</v>
      </c>
      <c r="O64" s="65">
        <v>0</v>
      </c>
      <c r="P64" s="158">
        <v>0</v>
      </c>
      <c r="Q64" s="65">
        <v>0</v>
      </c>
      <c r="R64" s="158">
        <v>0</v>
      </c>
      <c r="S64" s="158">
        <f t="shared" si="20"/>
        <v>7929.3473599999643</v>
      </c>
    </row>
    <row r="65" spans="1:19" x14ac:dyDescent="0.25">
      <c r="A65" s="50">
        <v>18</v>
      </c>
      <c r="B65" s="50">
        <v>390290</v>
      </c>
      <c r="C65" s="165" t="s">
        <v>36</v>
      </c>
      <c r="D65" s="155"/>
      <c r="E65" s="65">
        <v>0</v>
      </c>
      <c r="F65" s="158">
        <v>0</v>
      </c>
      <c r="G65" s="65">
        <v>0</v>
      </c>
      <c r="H65" s="158">
        <v>0</v>
      </c>
      <c r="I65" s="65">
        <v>599</v>
      </c>
      <c r="J65" s="158">
        <v>318.56844999999799</v>
      </c>
      <c r="K65" s="65">
        <v>678</v>
      </c>
      <c r="L65" s="158">
        <v>677.63009999999974</v>
      </c>
      <c r="M65" s="65">
        <v>0</v>
      </c>
      <c r="N65" s="158">
        <v>0</v>
      </c>
      <c r="O65" s="65">
        <v>0</v>
      </c>
      <c r="P65" s="158">
        <v>0</v>
      </c>
      <c r="Q65" s="65">
        <v>0</v>
      </c>
      <c r="R65" s="158">
        <v>0</v>
      </c>
      <c r="S65" s="158">
        <f t="shared" si="20"/>
        <v>996.19854999999779</v>
      </c>
    </row>
    <row r="66" spans="1:19" x14ac:dyDescent="0.25">
      <c r="A66" s="50">
        <v>19</v>
      </c>
      <c r="B66" s="50">
        <v>390370</v>
      </c>
      <c r="C66" s="165" t="s">
        <v>22</v>
      </c>
      <c r="D66" s="155"/>
      <c r="E66" s="65">
        <v>0</v>
      </c>
      <c r="F66" s="158">
        <v>0</v>
      </c>
      <c r="G66" s="65">
        <v>0</v>
      </c>
      <c r="H66" s="158">
        <v>0</v>
      </c>
      <c r="I66" s="65">
        <v>0</v>
      </c>
      <c r="J66" s="158">
        <v>0</v>
      </c>
      <c r="K66" s="65">
        <v>288</v>
      </c>
      <c r="L66" s="158">
        <v>246.25152000000065</v>
      </c>
      <c r="M66" s="65">
        <v>0</v>
      </c>
      <c r="N66" s="158">
        <v>0</v>
      </c>
      <c r="O66" s="65">
        <v>0</v>
      </c>
      <c r="P66" s="158">
        <v>0</v>
      </c>
      <c r="Q66" s="65">
        <v>0</v>
      </c>
      <c r="R66" s="158">
        <v>0</v>
      </c>
      <c r="S66" s="158">
        <f t="shared" si="20"/>
        <v>246.25152000000065</v>
      </c>
    </row>
    <row r="67" spans="1:19" x14ac:dyDescent="0.25">
      <c r="A67" s="50">
        <v>20</v>
      </c>
      <c r="B67" s="50">
        <v>390260</v>
      </c>
      <c r="C67" s="165" t="s">
        <v>33</v>
      </c>
      <c r="D67" s="155"/>
      <c r="E67" s="65">
        <v>0</v>
      </c>
      <c r="F67" s="158">
        <v>0</v>
      </c>
      <c r="G67" s="65">
        <v>0</v>
      </c>
      <c r="H67" s="158">
        <v>0</v>
      </c>
      <c r="I67" s="65">
        <v>0</v>
      </c>
      <c r="J67" s="158">
        <v>0</v>
      </c>
      <c r="K67" s="65">
        <v>0</v>
      </c>
      <c r="L67" s="158">
        <v>0</v>
      </c>
      <c r="M67" s="65">
        <v>0</v>
      </c>
      <c r="N67" s="158">
        <v>0</v>
      </c>
      <c r="O67" s="65">
        <v>0</v>
      </c>
      <c r="P67" s="158">
        <v>0</v>
      </c>
      <c r="Q67" s="65">
        <v>0</v>
      </c>
      <c r="R67" s="158">
        <v>0</v>
      </c>
      <c r="S67" s="158">
        <f t="shared" si="20"/>
        <v>0</v>
      </c>
    </row>
    <row r="68" spans="1:19" ht="16.5" customHeight="1" x14ac:dyDescent="0.25">
      <c r="A68" s="50">
        <v>21</v>
      </c>
      <c r="B68" s="50">
        <v>390480</v>
      </c>
      <c r="C68" s="165" t="s">
        <v>45</v>
      </c>
      <c r="D68" s="154"/>
      <c r="E68" s="65">
        <v>882</v>
      </c>
      <c r="F68" s="158">
        <v>2853.0779100000204</v>
      </c>
      <c r="G68" s="65">
        <v>0</v>
      </c>
      <c r="H68" s="158">
        <v>0</v>
      </c>
      <c r="I68" s="65">
        <v>2464</v>
      </c>
      <c r="J68" s="158">
        <v>1382.1142999999831</v>
      </c>
      <c r="K68" s="65">
        <v>1394</v>
      </c>
      <c r="L68" s="158">
        <v>1500.5000000000291</v>
      </c>
      <c r="M68" s="65">
        <v>0</v>
      </c>
      <c r="N68" s="158">
        <v>0</v>
      </c>
      <c r="O68" s="65">
        <v>0</v>
      </c>
      <c r="P68" s="158">
        <v>0</v>
      </c>
      <c r="Q68" s="65">
        <v>0</v>
      </c>
      <c r="R68" s="158">
        <v>0</v>
      </c>
      <c r="S68" s="158">
        <f t="shared" si="20"/>
        <v>5735.6922100000329</v>
      </c>
    </row>
    <row r="69" spans="1:19" x14ac:dyDescent="0.25">
      <c r="A69" s="50">
        <v>22</v>
      </c>
      <c r="B69" s="50">
        <v>390250</v>
      </c>
      <c r="C69" s="165" t="s">
        <v>38</v>
      </c>
      <c r="D69" s="155"/>
      <c r="E69" s="65">
        <v>0</v>
      </c>
      <c r="F69" s="158">
        <v>0</v>
      </c>
      <c r="G69" s="65">
        <v>0</v>
      </c>
      <c r="H69" s="158">
        <v>0</v>
      </c>
      <c r="I69" s="65">
        <v>0</v>
      </c>
      <c r="J69" s="158">
        <v>0</v>
      </c>
      <c r="K69" s="65">
        <v>16</v>
      </c>
      <c r="L69" s="158">
        <v>13.382030000000002</v>
      </c>
      <c r="M69" s="65">
        <v>0</v>
      </c>
      <c r="N69" s="158">
        <v>0</v>
      </c>
      <c r="O69" s="65">
        <v>0</v>
      </c>
      <c r="P69" s="158">
        <v>0</v>
      </c>
      <c r="Q69" s="65">
        <v>0</v>
      </c>
      <c r="R69" s="158">
        <v>0</v>
      </c>
      <c r="S69" s="158">
        <f t="shared" si="20"/>
        <v>13.382030000000002</v>
      </c>
    </row>
    <row r="70" spans="1:19" x14ac:dyDescent="0.25">
      <c r="A70" s="50">
        <v>23</v>
      </c>
      <c r="B70" s="50">
        <v>390300</v>
      </c>
      <c r="C70" s="165" t="s">
        <v>37</v>
      </c>
      <c r="D70" s="155"/>
      <c r="E70" s="65">
        <v>0</v>
      </c>
      <c r="F70" s="158">
        <v>0</v>
      </c>
      <c r="G70" s="65">
        <v>0</v>
      </c>
      <c r="H70" s="158">
        <v>0</v>
      </c>
      <c r="I70" s="65">
        <v>0</v>
      </c>
      <c r="J70" s="158">
        <v>0</v>
      </c>
      <c r="K70" s="65">
        <v>222</v>
      </c>
      <c r="L70" s="158">
        <v>189.81888000000012</v>
      </c>
      <c r="M70" s="65">
        <v>0</v>
      </c>
      <c r="N70" s="158">
        <v>0</v>
      </c>
      <c r="O70" s="65">
        <v>0</v>
      </c>
      <c r="P70" s="158">
        <v>0</v>
      </c>
      <c r="Q70" s="65">
        <v>0</v>
      </c>
      <c r="R70" s="158">
        <v>0</v>
      </c>
      <c r="S70" s="158">
        <f t="shared" si="20"/>
        <v>189.81888000000012</v>
      </c>
    </row>
    <row r="71" spans="1:19" x14ac:dyDescent="0.25">
      <c r="A71" s="50">
        <v>24</v>
      </c>
      <c r="B71" s="50">
        <v>390310</v>
      </c>
      <c r="C71" s="165" t="s">
        <v>31</v>
      </c>
      <c r="D71" s="155"/>
      <c r="E71" s="65">
        <v>0</v>
      </c>
      <c r="F71" s="158">
        <v>0</v>
      </c>
      <c r="G71" s="65">
        <v>0</v>
      </c>
      <c r="H71" s="158">
        <v>0</v>
      </c>
      <c r="I71" s="65">
        <v>0</v>
      </c>
      <c r="J71" s="158">
        <v>0</v>
      </c>
      <c r="K71" s="65">
        <v>255</v>
      </c>
      <c r="L71" s="158">
        <v>218.0352000000004</v>
      </c>
      <c r="M71" s="65">
        <v>0</v>
      </c>
      <c r="N71" s="158">
        <v>0</v>
      </c>
      <c r="O71" s="65">
        <v>0</v>
      </c>
      <c r="P71" s="158">
        <v>0</v>
      </c>
      <c r="Q71" s="65">
        <v>0</v>
      </c>
      <c r="R71" s="158">
        <v>0</v>
      </c>
      <c r="S71" s="158">
        <f t="shared" si="20"/>
        <v>218.0352000000004</v>
      </c>
    </row>
    <row r="72" spans="1:19" x14ac:dyDescent="0.25">
      <c r="A72" s="50">
        <v>25</v>
      </c>
      <c r="B72" s="50">
        <v>390320</v>
      </c>
      <c r="C72" s="165" t="s">
        <v>32</v>
      </c>
      <c r="D72" s="155"/>
      <c r="E72" s="65">
        <v>0</v>
      </c>
      <c r="F72" s="158">
        <v>0</v>
      </c>
      <c r="G72" s="65">
        <v>0</v>
      </c>
      <c r="H72" s="158">
        <v>0</v>
      </c>
      <c r="I72" s="65">
        <v>528</v>
      </c>
      <c r="J72" s="158">
        <v>309.90432000000106</v>
      </c>
      <c r="K72" s="65">
        <v>485</v>
      </c>
      <c r="L72" s="158">
        <v>414.69439999999707</v>
      </c>
      <c r="M72" s="65">
        <v>0</v>
      </c>
      <c r="N72" s="158">
        <v>0</v>
      </c>
      <c r="O72" s="65">
        <v>0</v>
      </c>
      <c r="P72" s="158">
        <v>0</v>
      </c>
      <c r="Q72" s="65">
        <v>0</v>
      </c>
      <c r="R72" s="158">
        <v>0</v>
      </c>
      <c r="S72" s="158">
        <f t="shared" si="20"/>
        <v>724.59871999999814</v>
      </c>
    </row>
    <row r="73" spans="1:19" x14ac:dyDescent="0.25">
      <c r="A73" s="50">
        <v>26</v>
      </c>
      <c r="B73" s="50">
        <v>390180</v>
      </c>
      <c r="C73" s="165" t="s">
        <v>124</v>
      </c>
      <c r="D73" s="155"/>
      <c r="E73" s="65">
        <v>0</v>
      </c>
      <c r="F73" s="158">
        <v>0</v>
      </c>
      <c r="G73" s="65">
        <v>0</v>
      </c>
      <c r="H73" s="158">
        <v>0</v>
      </c>
      <c r="I73" s="65">
        <v>1214</v>
      </c>
      <c r="J73" s="158">
        <v>686.79524000000845</v>
      </c>
      <c r="K73" s="65">
        <v>480</v>
      </c>
      <c r="L73" s="158">
        <v>410.41919999999715</v>
      </c>
      <c r="M73" s="65">
        <v>0</v>
      </c>
      <c r="N73" s="158">
        <v>0</v>
      </c>
      <c r="O73" s="65">
        <v>0</v>
      </c>
      <c r="P73" s="158">
        <v>0</v>
      </c>
      <c r="Q73" s="65">
        <v>0</v>
      </c>
      <c r="R73" s="158">
        <v>0</v>
      </c>
      <c r="S73" s="158">
        <f t="shared" si="20"/>
        <v>1097.2144400000057</v>
      </c>
    </row>
    <row r="74" spans="1:19" x14ac:dyDescent="0.25">
      <c r="A74" s="50">
        <v>27</v>
      </c>
      <c r="B74" s="50">
        <v>390270</v>
      </c>
      <c r="C74" s="165" t="s">
        <v>35</v>
      </c>
      <c r="D74" s="155"/>
      <c r="E74" s="65">
        <v>0</v>
      </c>
      <c r="F74" s="158">
        <v>0</v>
      </c>
      <c r="G74" s="65">
        <v>0</v>
      </c>
      <c r="H74" s="158">
        <v>0</v>
      </c>
      <c r="I74" s="65">
        <v>1639</v>
      </c>
      <c r="J74" s="158">
        <v>881.19915000001799</v>
      </c>
      <c r="K74" s="65">
        <v>507</v>
      </c>
      <c r="L74" s="158">
        <v>433.10574999999665</v>
      </c>
      <c r="M74" s="65">
        <v>0</v>
      </c>
      <c r="N74" s="158">
        <v>0</v>
      </c>
      <c r="O74" s="65">
        <v>0</v>
      </c>
      <c r="P74" s="158">
        <v>0</v>
      </c>
      <c r="Q74" s="65">
        <v>0</v>
      </c>
      <c r="R74" s="158">
        <v>0</v>
      </c>
      <c r="S74" s="158">
        <f t="shared" si="20"/>
        <v>1314.3049000000146</v>
      </c>
    </row>
    <row r="75" spans="1:19" x14ac:dyDescent="0.25">
      <c r="A75" s="50">
        <v>28</v>
      </c>
      <c r="B75" s="50">
        <v>390190</v>
      </c>
      <c r="C75" s="165" t="s">
        <v>23</v>
      </c>
      <c r="D75" s="155"/>
      <c r="E75" s="65">
        <v>3042</v>
      </c>
      <c r="F75" s="158">
        <v>6839.1163399998768</v>
      </c>
      <c r="G75" s="65">
        <v>0</v>
      </c>
      <c r="H75" s="158">
        <v>0</v>
      </c>
      <c r="I75" s="65">
        <v>7200</v>
      </c>
      <c r="J75" s="158">
        <v>3779.5913599995174</v>
      </c>
      <c r="K75" s="65">
        <v>3544</v>
      </c>
      <c r="L75" s="158">
        <v>3894.1373000001208</v>
      </c>
      <c r="M75" s="65">
        <v>0</v>
      </c>
      <c r="N75" s="158">
        <v>0</v>
      </c>
      <c r="O75" s="65">
        <v>0</v>
      </c>
      <c r="P75" s="158">
        <v>0</v>
      </c>
      <c r="Q75" s="65">
        <v>0</v>
      </c>
      <c r="R75" s="158">
        <v>0</v>
      </c>
      <c r="S75" s="158">
        <f t="shared" si="20"/>
        <v>14512.844999999515</v>
      </c>
    </row>
    <row r="76" spans="1:19" x14ac:dyDescent="0.25">
      <c r="A76" s="50">
        <v>29</v>
      </c>
      <c r="B76" s="50">
        <v>390280</v>
      </c>
      <c r="C76" s="165" t="s">
        <v>28</v>
      </c>
      <c r="D76" s="155"/>
      <c r="E76" s="65">
        <v>927</v>
      </c>
      <c r="F76" s="158">
        <v>2566.6059300000202</v>
      </c>
      <c r="G76" s="65">
        <v>0</v>
      </c>
      <c r="H76" s="158">
        <v>0</v>
      </c>
      <c r="I76" s="65">
        <v>1456</v>
      </c>
      <c r="J76" s="158">
        <v>854.58463999997048</v>
      </c>
      <c r="K76" s="65">
        <v>822</v>
      </c>
      <c r="L76" s="158">
        <v>760.32722000000319</v>
      </c>
      <c r="M76" s="65">
        <v>0</v>
      </c>
      <c r="N76" s="158">
        <v>0</v>
      </c>
      <c r="O76" s="65">
        <v>0</v>
      </c>
      <c r="P76" s="158">
        <v>0</v>
      </c>
      <c r="Q76" s="65">
        <v>0</v>
      </c>
      <c r="R76" s="158">
        <v>0</v>
      </c>
      <c r="S76" s="158">
        <f t="shared" si="20"/>
        <v>4181.5177899999935</v>
      </c>
    </row>
    <row r="77" spans="1:19" ht="18.75" customHeight="1" x14ac:dyDescent="0.25">
      <c r="A77" s="50">
        <v>30</v>
      </c>
      <c r="B77" s="50">
        <v>391000</v>
      </c>
      <c r="C77" s="165" t="s">
        <v>166</v>
      </c>
      <c r="D77" s="155"/>
      <c r="E77" s="65">
        <v>136</v>
      </c>
      <c r="F77" s="158">
        <v>214.47471999999956</v>
      </c>
      <c r="G77" s="65">
        <v>0</v>
      </c>
      <c r="H77" s="158">
        <v>0</v>
      </c>
      <c r="I77" s="65">
        <v>0</v>
      </c>
      <c r="J77" s="158">
        <v>0</v>
      </c>
      <c r="K77" s="65">
        <v>0</v>
      </c>
      <c r="L77" s="158">
        <v>0</v>
      </c>
      <c r="M77" s="65">
        <v>0</v>
      </c>
      <c r="N77" s="158">
        <v>0</v>
      </c>
      <c r="O77" s="65">
        <v>0</v>
      </c>
      <c r="P77" s="158">
        <v>0</v>
      </c>
      <c r="Q77" s="65">
        <v>0</v>
      </c>
      <c r="R77" s="158">
        <v>0</v>
      </c>
      <c r="S77" s="158">
        <f t="shared" si="20"/>
        <v>214.47471999999956</v>
      </c>
    </row>
    <row r="78" spans="1:19" x14ac:dyDescent="0.25">
      <c r="A78" s="50">
        <v>31</v>
      </c>
      <c r="B78" s="50">
        <v>391610</v>
      </c>
      <c r="C78" s="165" t="s">
        <v>167</v>
      </c>
      <c r="D78" s="153"/>
      <c r="E78" s="65">
        <v>4606</v>
      </c>
      <c r="F78" s="158">
        <v>16723.443630000587</v>
      </c>
      <c r="G78" s="65">
        <v>2867</v>
      </c>
      <c r="H78" s="158">
        <v>9665.898429999841</v>
      </c>
      <c r="I78" s="65">
        <v>6659</v>
      </c>
      <c r="J78" s="158">
        <v>3794.251289999489</v>
      </c>
      <c r="K78" s="65">
        <v>249</v>
      </c>
      <c r="L78" s="158">
        <v>212.90496000000033</v>
      </c>
      <c r="M78" s="65">
        <v>0</v>
      </c>
      <c r="N78" s="158">
        <v>0</v>
      </c>
      <c r="O78" s="65">
        <v>0</v>
      </c>
      <c r="P78" s="158">
        <v>0</v>
      </c>
      <c r="Q78" s="65">
        <v>0</v>
      </c>
      <c r="R78" s="158">
        <v>0</v>
      </c>
      <c r="S78" s="158">
        <f t="shared" si="20"/>
        <v>30396.498309999915</v>
      </c>
    </row>
    <row r="79" spans="1:19" x14ac:dyDescent="0.25">
      <c r="A79" s="50">
        <v>32</v>
      </c>
      <c r="B79" s="50">
        <v>390600</v>
      </c>
      <c r="C79" s="165" t="s">
        <v>145</v>
      </c>
      <c r="D79" s="154"/>
      <c r="E79" s="65">
        <v>1</v>
      </c>
      <c r="F79" s="158">
        <v>1.1817299999999999</v>
      </c>
      <c r="G79" s="65">
        <v>0</v>
      </c>
      <c r="H79" s="158">
        <v>0</v>
      </c>
      <c r="I79" s="65">
        <v>947</v>
      </c>
      <c r="J79" s="158">
        <v>512.39038000000562</v>
      </c>
      <c r="K79" s="65">
        <v>1154</v>
      </c>
      <c r="L79" s="158">
        <v>959.52851000001249</v>
      </c>
      <c r="M79" s="65">
        <v>0</v>
      </c>
      <c r="N79" s="158">
        <v>0</v>
      </c>
      <c r="O79" s="65">
        <v>0</v>
      </c>
      <c r="P79" s="158">
        <v>0</v>
      </c>
      <c r="Q79" s="65">
        <v>0</v>
      </c>
      <c r="R79" s="158">
        <v>0</v>
      </c>
      <c r="S79" s="158">
        <f t="shared" si="20"/>
        <v>1473.1006200000181</v>
      </c>
    </row>
    <row r="80" spans="1:19" ht="20.25" customHeight="1" x14ac:dyDescent="0.25">
      <c r="A80" s="50">
        <v>33</v>
      </c>
      <c r="B80" s="50">
        <v>390340</v>
      </c>
      <c r="C80" s="165" t="s">
        <v>168</v>
      </c>
      <c r="D80" s="154"/>
      <c r="E80" s="65">
        <v>2186</v>
      </c>
      <c r="F80" s="158">
        <v>5270.8044199999513</v>
      </c>
      <c r="G80" s="65">
        <v>0</v>
      </c>
      <c r="H80" s="158">
        <v>0</v>
      </c>
      <c r="I80" s="65">
        <v>6888</v>
      </c>
      <c r="J80" s="158">
        <v>3670.4272599996425</v>
      </c>
      <c r="K80" s="65">
        <v>1220</v>
      </c>
      <c r="L80" s="158">
        <v>1240.4984400000073</v>
      </c>
      <c r="M80" s="65">
        <v>0</v>
      </c>
      <c r="N80" s="158">
        <v>0</v>
      </c>
      <c r="O80" s="65">
        <v>0</v>
      </c>
      <c r="P80" s="158">
        <v>0</v>
      </c>
      <c r="Q80" s="65">
        <v>122</v>
      </c>
      <c r="R80" s="158">
        <v>48.751199999999898</v>
      </c>
      <c r="S80" s="158">
        <f t="shared" si="20"/>
        <v>10230.481319999601</v>
      </c>
    </row>
    <row r="81" spans="1:19" x14ac:dyDescent="0.25">
      <c r="A81" s="50">
        <v>34</v>
      </c>
      <c r="B81" s="50">
        <v>391930</v>
      </c>
      <c r="C81" s="165" t="s">
        <v>169</v>
      </c>
      <c r="D81" s="153"/>
      <c r="E81" s="65">
        <v>0</v>
      </c>
      <c r="F81" s="158">
        <v>0</v>
      </c>
      <c r="G81" s="65">
        <v>0</v>
      </c>
      <c r="H81" s="158">
        <v>0</v>
      </c>
      <c r="I81" s="65">
        <v>0</v>
      </c>
      <c r="J81" s="158">
        <v>0</v>
      </c>
      <c r="K81" s="65">
        <v>0</v>
      </c>
      <c r="L81" s="158">
        <v>0</v>
      </c>
      <c r="M81" s="65">
        <v>0</v>
      </c>
      <c r="N81" s="158">
        <v>0</v>
      </c>
      <c r="O81" s="65">
        <v>0</v>
      </c>
      <c r="P81" s="158">
        <v>0</v>
      </c>
      <c r="Q81" s="65">
        <v>0</v>
      </c>
      <c r="R81" s="158">
        <v>0</v>
      </c>
      <c r="S81" s="158">
        <f t="shared" si="20"/>
        <v>0</v>
      </c>
    </row>
    <row r="82" spans="1:19" x14ac:dyDescent="0.25">
      <c r="A82" s="50">
        <v>35</v>
      </c>
      <c r="B82" s="50">
        <v>391970</v>
      </c>
      <c r="C82" s="165" t="s">
        <v>98</v>
      </c>
      <c r="D82" s="153"/>
      <c r="E82" s="65">
        <v>462</v>
      </c>
      <c r="F82" s="158">
        <v>2060.6146300000155</v>
      </c>
      <c r="G82" s="65">
        <v>562</v>
      </c>
      <c r="H82" s="158">
        <v>2427.3694999999993</v>
      </c>
      <c r="I82" s="65">
        <v>0</v>
      </c>
      <c r="J82" s="158">
        <v>0</v>
      </c>
      <c r="K82" s="65">
        <v>0</v>
      </c>
      <c r="L82" s="158">
        <v>0</v>
      </c>
      <c r="M82" s="65">
        <v>0</v>
      </c>
      <c r="N82" s="158">
        <v>0</v>
      </c>
      <c r="O82" s="65">
        <v>0</v>
      </c>
      <c r="P82" s="158">
        <v>0</v>
      </c>
      <c r="Q82" s="65">
        <v>0</v>
      </c>
      <c r="R82" s="158">
        <v>0</v>
      </c>
      <c r="S82" s="158">
        <f t="shared" si="20"/>
        <v>4487.9841300000153</v>
      </c>
    </row>
    <row r="83" spans="1:19" x14ac:dyDescent="0.25">
      <c r="A83" s="50">
        <v>36</v>
      </c>
      <c r="B83" s="50">
        <v>391492</v>
      </c>
      <c r="C83" s="165" t="s">
        <v>146</v>
      </c>
      <c r="D83" s="153"/>
      <c r="E83" s="65">
        <v>0</v>
      </c>
      <c r="F83" s="158">
        <v>0</v>
      </c>
      <c r="G83" s="65">
        <v>0</v>
      </c>
      <c r="H83" s="158">
        <v>0</v>
      </c>
      <c r="I83" s="65">
        <v>0</v>
      </c>
      <c r="J83" s="158">
        <v>0</v>
      </c>
      <c r="K83" s="65">
        <v>0</v>
      </c>
      <c r="L83" s="158">
        <v>0</v>
      </c>
      <c r="M83" s="65">
        <v>0</v>
      </c>
      <c r="N83" s="158">
        <v>0</v>
      </c>
      <c r="O83" s="65">
        <v>0</v>
      </c>
      <c r="P83" s="158">
        <v>0</v>
      </c>
      <c r="Q83" s="65">
        <v>0</v>
      </c>
      <c r="R83" s="158">
        <v>0</v>
      </c>
      <c r="S83" s="158">
        <f t="shared" si="20"/>
        <v>0</v>
      </c>
    </row>
    <row r="84" spans="1:19" x14ac:dyDescent="0.25">
      <c r="A84" s="50">
        <v>37</v>
      </c>
      <c r="B84" s="50">
        <v>391370</v>
      </c>
      <c r="C84" s="165" t="s">
        <v>170</v>
      </c>
      <c r="D84" s="153"/>
      <c r="E84" s="65">
        <v>0</v>
      </c>
      <c r="F84" s="158">
        <v>0</v>
      </c>
      <c r="G84" s="65">
        <v>361</v>
      </c>
      <c r="H84" s="158">
        <v>2571.8504199999943</v>
      </c>
      <c r="I84" s="65">
        <v>0</v>
      </c>
      <c r="J84" s="158">
        <v>0</v>
      </c>
      <c r="K84" s="65">
        <v>0</v>
      </c>
      <c r="L84" s="158">
        <v>0</v>
      </c>
      <c r="M84" s="65">
        <v>0</v>
      </c>
      <c r="N84" s="158">
        <v>0</v>
      </c>
      <c r="O84" s="65">
        <v>0</v>
      </c>
      <c r="P84" s="158">
        <v>0</v>
      </c>
      <c r="Q84" s="65">
        <v>0</v>
      </c>
      <c r="R84" s="158">
        <v>0</v>
      </c>
      <c r="S84" s="158">
        <f t="shared" si="20"/>
        <v>2571.8504199999943</v>
      </c>
    </row>
    <row r="85" spans="1:19" x14ac:dyDescent="0.25">
      <c r="A85" s="50">
        <v>38</v>
      </c>
      <c r="B85" s="50">
        <v>392720</v>
      </c>
      <c r="C85" s="165" t="s">
        <v>147</v>
      </c>
      <c r="D85" s="153"/>
      <c r="E85" s="65">
        <v>0</v>
      </c>
      <c r="F85" s="158">
        <v>0</v>
      </c>
      <c r="G85" s="65">
        <v>0</v>
      </c>
      <c r="H85" s="158">
        <v>0</v>
      </c>
      <c r="I85" s="65">
        <v>0</v>
      </c>
      <c r="J85" s="158">
        <v>0</v>
      </c>
      <c r="K85" s="65">
        <v>0</v>
      </c>
      <c r="L85" s="158">
        <v>0</v>
      </c>
      <c r="M85" s="65">
        <v>0</v>
      </c>
      <c r="N85" s="158">
        <v>0</v>
      </c>
      <c r="O85" s="65">
        <v>87</v>
      </c>
      <c r="P85" s="158">
        <v>188.04945000000023</v>
      </c>
      <c r="Q85" s="65">
        <v>0</v>
      </c>
      <c r="R85" s="158">
        <v>0</v>
      </c>
      <c r="S85" s="158">
        <f t="shared" si="20"/>
        <v>188.04945000000023</v>
      </c>
    </row>
    <row r="86" spans="1:19" x14ac:dyDescent="0.25">
      <c r="A86" s="50">
        <v>39</v>
      </c>
      <c r="B86" s="50">
        <v>390007</v>
      </c>
      <c r="C86" s="165" t="s">
        <v>117</v>
      </c>
      <c r="D86" s="153"/>
      <c r="E86" s="65">
        <v>0</v>
      </c>
      <c r="F86" s="158">
        <v>0</v>
      </c>
      <c r="G86" s="65">
        <v>0</v>
      </c>
      <c r="H86" s="158">
        <v>0</v>
      </c>
      <c r="I86" s="65">
        <v>0</v>
      </c>
      <c r="J86" s="158">
        <v>0</v>
      </c>
      <c r="K86" s="65">
        <v>0</v>
      </c>
      <c r="L86" s="158">
        <v>0</v>
      </c>
      <c r="M86" s="65">
        <v>0</v>
      </c>
      <c r="N86" s="158">
        <v>0</v>
      </c>
      <c r="O86" s="65">
        <v>0</v>
      </c>
      <c r="P86" s="158">
        <v>0</v>
      </c>
      <c r="Q86" s="65">
        <v>0</v>
      </c>
      <c r="R86" s="158">
        <v>0</v>
      </c>
      <c r="S86" s="158">
        <f t="shared" si="20"/>
        <v>0</v>
      </c>
    </row>
    <row r="87" spans="1:19" x14ac:dyDescent="0.25">
      <c r="A87" s="50">
        <v>40</v>
      </c>
      <c r="B87" s="50">
        <v>390002</v>
      </c>
      <c r="C87" s="165" t="s">
        <v>171</v>
      </c>
      <c r="D87" s="153"/>
      <c r="E87" s="65">
        <v>0</v>
      </c>
      <c r="F87" s="158">
        <v>0</v>
      </c>
      <c r="G87" s="65">
        <v>0</v>
      </c>
      <c r="H87" s="158">
        <v>0</v>
      </c>
      <c r="I87" s="65">
        <v>0</v>
      </c>
      <c r="J87" s="158">
        <v>0</v>
      </c>
      <c r="K87" s="65">
        <v>0</v>
      </c>
      <c r="L87" s="158">
        <v>0</v>
      </c>
      <c r="M87" s="65">
        <v>0</v>
      </c>
      <c r="N87" s="158">
        <v>0</v>
      </c>
      <c r="O87" s="65">
        <v>0</v>
      </c>
      <c r="P87" s="158">
        <v>0</v>
      </c>
      <c r="Q87" s="65">
        <v>0</v>
      </c>
      <c r="R87" s="158">
        <v>0</v>
      </c>
      <c r="S87" s="158">
        <f t="shared" si="20"/>
        <v>0</v>
      </c>
    </row>
    <row r="88" spans="1:19" x14ac:dyDescent="0.25">
      <c r="A88" s="50">
        <v>41</v>
      </c>
      <c r="B88" s="50">
        <v>392830</v>
      </c>
      <c r="C88" s="165" t="s">
        <v>148</v>
      </c>
      <c r="D88" s="153"/>
      <c r="E88" s="65">
        <v>0</v>
      </c>
      <c r="F88" s="158">
        <v>0</v>
      </c>
      <c r="G88" s="65">
        <v>0</v>
      </c>
      <c r="H88" s="158">
        <v>0</v>
      </c>
      <c r="I88" s="65">
        <v>0</v>
      </c>
      <c r="J88" s="158">
        <v>0</v>
      </c>
      <c r="K88" s="65">
        <v>0</v>
      </c>
      <c r="L88" s="158">
        <v>0</v>
      </c>
      <c r="M88" s="65">
        <v>0</v>
      </c>
      <c r="N88" s="158">
        <v>0</v>
      </c>
      <c r="O88" s="65">
        <v>0</v>
      </c>
      <c r="P88" s="158">
        <v>0</v>
      </c>
      <c r="Q88" s="65">
        <v>0</v>
      </c>
      <c r="R88" s="158">
        <v>0</v>
      </c>
      <c r="S88" s="158">
        <f t="shared" si="20"/>
        <v>0</v>
      </c>
    </row>
    <row r="89" spans="1:19" x14ac:dyDescent="0.25">
      <c r="A89" s="50">
        <v>42</v>
      </c>
      <c r="B89" s="50">
        <v>392050</v>
      </c>
      <c r="C89" s="165" t="s">
        <v>120</v>
      </c>
      <c r="D89" s="153"/>
      <c r="E89" s="65">
        <v>0</v>
      </c>
      <c r="F89" s="158">
        <v>0</v>
      </c>
      <c r="G89" s="65">
        <v>0</v>
      </c>
      <c r="H89" s="158">
        <v>0</v>
      </c>
      <c r="I89" s="65">
        <v>0</v>
      </c>
      <c r="J89" s="158">
        <v>0</v>
      </c>
      <c r="K89" s="65">
        <v>0</v>
      </c>
      <c r="L89" s="158">
        <v>0</v>
      </c>
      <c r="M89" s="65">
        <v>0</v>
      </c>
      <c r="N89" s="158">
        <v>0</v>
      </c>
      <c r="O89" s="65">
        <v>0</v>
      </c>
      <c r="P89" s="158">
        <v>0</v>
      </c>
      <c r="Q89" s="65">
        <v>0</v>
      </c>
      <c r="R89" s="158">
        <v>0</v>
      </c>
      <c r="S89" s="158">
        <f t="shared" si="20"/>
        <v>0</v>
      </c>
    </row>
    <row r="90" spans="1:19" x14ac:dyDescent="0.25">
      <c r="A90" s="50">
        <v>43</v>
      </c>
      <c r="B90" s="50">
        <v>390001</v>
      </c>
      <c r="C90" s="165" t="s">
        <v>121</v>
      </c>
      <c r="D90" s="153"/>
      <c r="E90" s="65">
        <v>133</v>
      </c>
      <c r="F90" s="158">
        <v>604.62675000000058</v>
      </c>
      <c r="G90" s="65">
        <v>532</v>
      </c>
      <c r="H90" s="158">
        <v>2989.5051900000026</v>
      </c>
      <c r="I90" s="65">
        <v>0</v>
      </c>
      <c r="J90" s="158">
        <v>0</v>
      </c>
      <c r="K90" s="65">
        <v>0</v>
      </c>
      <c r="L90" s="158">
        <v>0</v>
      </c>
      <c r="M90" s="65">
        <v>0</v>
      </c>
      <c r="N90" s="158">
        <v>0</v>
      </c>
      <c r="O90" s="65">
        <v>0</v>
      </c>
      <c r="P90" s="158">
        <v>0</v>
      </c>
      <c r="Q90" s="65">
        <v>0</v>
      </c>
      <c r="R90" s="158">
        <v>0</v>
      </c>
      <c r="S90" s="158">
        <f t="shared" si="20"/>
        <v>3594.1319400000029</v>
      </c>
    </row>
    <row r="91" spans="1:19" x14ac:dyDescent="0.25">
      <c r="A91" s="166"/>
      <c r="B91" s="166"/>
      <c r="C91" s="167"/>
      <c r="D91" s="168"/>
      <c r="E91" s="169"/>
      <c r="F91" s="170"/>
      <c r="G91" s="169"/>
      <c r="H91" s="170"/>
      <c r="I91" s="169"/>
      <c r="J91" s="170"/>
      <c r="K91" s="169"/>
      <c r="L91" s="170"/>
      <c r="M91" s="169"/>
      <c r="N91" s="170"/>
      <c r="O91" s="169"/>
      <c r="P91" s="170"/>
      <c r="Q91" s="169"/>
      <c r="R91" s="170"/>
      <c r="S91" s="170"/>
    </row>
    <row r="92" spans="1:19" x14ac:dyDescent="0.25">
      <c r="A92" s="41" t="s">
        <v>50</v>
      </c>
      <c r="B92" s="41"/>
      <c r="C92" s="41" t="s">
        <v>51</v>
      </c>
      <c r="D92" s="159"/>
      <c r="E92" s="5"/>
      <c r="F92" s="160" t="s">
        <v>66</v>
      </c>
      <c r="G92" s="41" t="s">
        <v>67</v>
      </c>
      <c r="H92" s="157"/>
      <c r="I92" s="156"/>
      <c r="J92" s="157"/>
      <c r="K92" s="156"/>
      <c r="L92" s="157"/>
      <c r="M92" s="156"/>
      <c r="N92" s="157"/>
      <c r="O92" s="156"/>
      <c r="P92" s="157"/>
      <c r="Q92" s="156"/>
      <c r="R92" s="157"/>
      <c r="S92" s="157"/>
    </row>
    <row r="93" spans="1:19" x14ac:dyDescent="0.25">
      <c r="A93" s="41" t="s">
        <v>54</v>
      </c>
      <c r="B93" s="41"/>
      <c r="C93" s="41" t="s">
        <v>55</v>
      </c>
      <c r="D93" s="159"/>
      <c r="E93" s="2"/>
      <c r="F93" s="161" t="s">
        <v>86</v>
      </c>
      <c r="G93" s="162" t="s">
        <v>87</v>
      </c>
    </row>
    <row r="94" spans="1:19" x14ac:dyDescent="0.25">
      <c r="A94" s="41" t="s">
        <v>56</v>
      </c>
      <c r="B94" s="41"/>
      <c r="C94" s="41" t="s">
        <v>57</v>
      </c>
      <c r="D94" s="159"/>
      <c r="E94" s="2"/>
      <c r="F94" s="161" t="s">
        <v>150</v>
      </c>
      <c r="G94" s="162" t="s">
        <v>151</v>
      </c>
    </row>
    <row r="95" spans="1:19" x14ac:dyDescent="0.25">
      <c r="A95" s="41" t="s">
        <v>58</v>
      </c>
      <c r="B95" s="41"/>
      <c r="C95" s="41" t="s">
        <v>59</v>
      </c>
      <c r="D95" s="159"/>
      <c r="E95" s="2"/>
      <c r="F95" s="161" t="s">
        <v>152</v>
      </c>
      <c r="G95" s="162" t="s">
        <v>153</v>
      </c>
    </row>
    <row r="96" spans="1:19" x14ac:dyDescent="0.25">
      <c r="A96" s="41" t="s">
        <v>60</v>
      </c>
      <c r="B96" s="41"/>
      <c r="C96" s="41" t="s">
        <v>61</v>
      </c>
      <c r="D96" s="159"/>
      <c r="E96" s="2"/>
      <c r="F96" s="161" t="s">
        <v>154</v>
      </c>
      <c r="G96" s="162" t="s">
        <v>155</v>
      </c>
    </row>
    <row r="97" spans="1:7" x14ac:dyDescent="0.25">
      <c r="A97" s="41" t="s">
        <v>62</v>
      </c>
      <c r="B97" s="41"/>
      <c r="C97" s="41" t="s">
        <v>63</v>
      </c>
      <c r="D97" s="159"/>
      <c r="E97" s="2"/>
      <c r="F97" s="163" t="s">
        <v>156</v>
      </c>
      <c r="G97" s="41" t="s">
        <v>157</v>
      </c>
    </row>
    <row r="98" spans="1:7" x14ac:dyDescent="0.25">
      <c r="A98" s="41" t="s">
        <v>64</v>
      </c>
      <c r="B98" s="41"/>
      <c r="C98" s="41" t="s">
        <v>65</v>
      </c>
      <c r="D98" s="159"/>
      <c r="E98" s="2"/>
      <c r="F98" s="163" t="s">
        <v>158</v>
      </c>
      <c r="G98" s="164" t="s">
        <v>159</v>
      </c>
    </row>
    <row r="99" spans="1:7" x14ac:dyDescent="0.25">
      <c r="A99" s="160" t="s">
        <v>68</v>
      </c>
      <c r="B99" s="2"/>
      <c r="C99" s="41" t="s">
        <v>69</v>
      </c>
      <c r="D99" s="159"/>
      <c r="E99" s="2"/>
      <c r="F99" s="163" t="s">
        <v>160</v>
      </c>
      <c r="G99" s="2" t="s">
        <v>161</v>
      </c>
    </row>
    <row r="100" spans="1:7" x14ac:dyDescent="0.25">
      <c r="A100" s="1"/>
      <c r="B100" s="1"/>
      <c r="C100" s="1"/>
      <c r="D100" s="76"/>
      <c r="E100" s="2"/>
      <c r="F100" s="2" t="s">
        <v>162</v>
      </c>
      <c r="G100" s="2" t="s">
        <v>163</v>
      </c>
    </row>
  </sheetData>
  <autoFilter ref="A47:S90" xr:uid="{00000000-0001-0000-0000-000000000000}"/>
  <mergeCells count="26">
    <mergeCell ref="S46:S47"/>
    <mergeCell ref="M10:N10"/>
    <mergeCell ref="O10:P10"/>
    <mergeCell ref="Q10:R10"/>
    <mergeCell ref="S10:S12"/>
    <mergeCell ref="A44:S44"/>
    <mergeCell ref="A46:A47"/>
    <mergeCell ref="B46:B47"/>
    <mergeCell ref="C46:C47"/>
    <mergeCell ref="E46:F46"/>
    <mergeCell ref="G46:H46"/>
    <mergeCell ref="I46:J46"/>
    <mergeCell ref="K46:L46"/>
    <mergeCell ref="M46:N46"/>
    <mergeCell ref="O46:P46"/>
    <mergeCell ref="Q46:R46"/>
    <mergeCell ref="A8:S8"/>
    <mergeCell ref="A9:S9"/>
    <mergeCell ref="A10:A12"/>
    <mergeCell ref="B10:B12"/>
    <mergeCell ref="C10:C12"/>
    <mergeCell ref="D10:D12"/>
    <mergeCell ref="E10:F10"/>
    <mergeCell ref="G10:H10"/>
    <mergeCell ref="I10:J10"/>
    <mergeCell ref="K10:L10"/>
  </mergeCells>
  <pageMargins left="0.19685039370078741" right="0.19685039370078741" top="0.39370078740157483" bottom="0.23" header="0" footer="0"/>
  <pageSetup paperSize="9" scale="62" fitToHeight="0" orientation="landscape" r:id="rId1"/>
  <rowBreaks count="1" manualBreakCount="1">
    <brk id="4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89"/>
  <sheetViews>
    <sheetView topLeftCell="A40" zoomScale="75" zoomScaleNormal="75" workbookViewId="0">
      <pane xSplit="4" ySplit="4" topLeftCell="O79" activePane="bottomRight" state="frozen"/>
      <selection activeCell="A40" sqref="A40"/>
      <selection pane="topRight" activeCell="E40" sqref="E40"/>
      <selection pane="bottomLeft" activeCell="A44" sqref="A44"/>
      <selection pane="bottomRight" activeCell="G80" sqref="G80:H80"/>
    </sheetView>
  </sheetViews>
  <sheetFormatPr defaultColWidth="9.140625" defaultRowHeight="15.75" x14ac:dyDescent="0.25"/>
  <cols>
    <col min="1" max="1" width="8" style="1" bestFit="1" customWidth="1"/>
    <col min="2" max="2" width="11.140625" style="1" customWidth="1"/>
    <col min="3" max="3" width="41" style="1" customWidth="1"/>
    <col min="4" max="4" width="14.28515625" style="2" hidden="1" customWidth="1"/>
    <col min="5" max="5" width="18.42578125" style="5" customWidth="1"/>
    <col min="6" max="6" width="13.5703125" style="2" customWidth="1"/>
    <col min="7" max="7" width="16.85546875" style="5" customWidth="1"/>
    <col min="8" max="8" width="13.5703125" style="2" customWidth="1"/>
    <col min="9" max="9" width="14.7109375" style="5" customWidth="1"/>
    <col min="10" max="10" width="13.85546875" style="2" customWidth="1"/>
    <col min="11" max="11" width="15" style="5" customWidth="1"/>
    <col min="12" max="12" width="14" style="2" customWidth="1"/>
    <col min="13" max="13" width="16.85546875" style="5" customWidth="1"/>
    <col min="14" max="14" width="13.5703125" style="2" customWidth="1"/>
    <col min="15" max="15" width="17.42578125" style="5" customWidth="1"/>
    <col min="16" max="16" width="13.140625" style="2" customWidth="1"/>
    <col min="17" max="17" width="15" style="5" customWidth="1"/>
    <col min="18" max="18" width="15.5703125" style="5" customWidth="1"/>
    <col min="19" max="19" width="16.85546875" style="73" customWidth="1"/>
    <col min="20" max="20" width="11.7109375" style="2" customWidth="1"/>
    <col min="21" max="26" width="10.5703125" style="2" bestFit="1" customWidth="1"/>
    <col min="27" max="16384" width="9.140625" style="2"/>
  </cols>
  <sheetData>
    <row r="1" spans="1:21" hidden="1" x14ac:dyDescent="0.25">
      <c r="D1" s="76"/>
      <c r="E1" s="2"/>
      <c r="F1" s="5"/>
      <c r="G1" s="2"/>
      <c r="H1" s="5"/>
      <c r="I1" s="2"/>
      <c r="J1" s="5"/>
      <c r="K1" s="2"/>
      <c r="L1" s="5"/>
      <c r="M1" s="2"/>
      <c r="N1" s="5"/>
      <c r="O1" s="2"/>
      <c r="P1" s="5"/>
      <c r="Q1" s="2"/>
      <c r="S1" s="77" t="s">
        <v>109</v>
      </c>
    </row>
    <row r="2" spans="1:21" hidden="1" x14ac:dyDescent="0.25">
      <c r="D2" s="76"/>
      <c r="E2" s="2"/>
      <c r="F2" s="5"/>
      <c r="G2" s="2"/>
      <c r="H2" s="5"/>
      <c r="I2" s="2"/>
      <c r="J2" s="5"/>
      <c r="K2" s="2"/>
      <c r="L2" s="5"/>
      <c r="M2" s="2"/>
      <c r="N2" s="5"/>
      <c r="O2" s="2"/>
      <c r="P2" s="5"/>
      <c r="Q2" s="2"/>
      <c r="S2" s="77" t="s">
        <v>113</v>
      </c>
    </row>
    <row r="3" spans="1:21" hidden="1" x14ac:dyDescent="0.25">
      <c r="D3" s="76"/>
      <c r="E3" s="2"/>
      <c r="F3" s="5"/>
      <c r="G3" s="2"/>
      <c r="H3" s="5"/>
      <c r="I3" s="2"/>
      <c r="J3" s="5"/>
      <c r="K3" s="2"/>
      <c r="L3" s="5"/>
      <c r="M3" s="2"/>
      <c r="N3" s="5"/>
      <c r="O3" s="2"/>
      <c r="P3" s="5"/>
      <c r="Q3" s="2"/>
      <c r="S3" s="77" t="s">
        <v>114</v>
      </c>
    </row>
    <row r="4" spans="1:21" ht="39.75" hidden="1" customHeight="1" x14ac:dyDescent="0.3">
      <c r="A4" s="188" t="s">
        <v>115</v>
      </c>
      <c r="B4" s="188"/>
      <c r="C4" s="188"/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</row>
    <row r="5" spans="1:21" s="62" customFormat="1" ht="20.25" hidden="1" customHeight="1" x14ac:dyDescent="0.25">
      <c r="A5" s="189"/>
      <c r="B5" s="189"/>
      <c r="C5" s="189"/>
      <c r="D5" s="189"/>
      <c r="E5" s="189"/>
      <c r="F5" s="189"/>
      <c r="G5" s="189"/>
      <c r="H5" s="189"/>
      <c r="I5" s="189"/>
      <c r="J5" s="189"/>
      <c r="K5" s="189"/>
      <c r="L5" s="189"/>
      <c r="M5" s="189"/>
      <c r="N5" s="189"/>
      <c r="O5" s="189"/>
      <c r="P5" s="189"/>
      <c r="Q5" s="189"/>
      <c r="R5" s="189"/>
      <c r="S5" s="189"/>
    </row>
    <row r="6" spans="1:21" s="1" customFormat="1" ht="60" hidden="1" customHeight="1" x14ac:dyDescent="0.25">
      <c r="A6" s="195" t="s">
        <v>1</v>
      </c>
      <c r="B6" s="196" t="s">
        <v>44</v>
      </c>
      <c r="C6" s="195" t="s">
        <v>104</v>
      </c>
      <c r="D6" s="190" t="s">
        <v>123</v>
      </c>
      <c r="E6" s="201" t="s">
        <v>94</v>
      </c>
      <c r="F6" s="202"/>
      <c r="G6" s="193" t="s">
        <v>95</v>
      </c>
      <c r="H6" s="194"/>
      <c r="I6" s="193" t="s">
        <v>5</v>
      </c>
      <c r="J6" s="194"/>
      <c r="K6" s="193" t="s">
        <v>6</v>
      </c>
      <c r="L6" s="194"/>
      <c r="M6" s="193" t="s">
        <v>7</v>
      </c>
      <c r="N6" s="194"/>
      <c r="O6" s="193" t="s">
        <v>97</v>
      </c>
      <c r="P6" s="194"/>
      <c r="Q6" s="193" t="s">
        <v>93</v>
      </c>
      <c r="R6" s="194"/>
      <c r="S6" s="199" t="s">
        <v>108</v>
      </c>
    </row>
    <row r="7" spans="1:21" s="1" customFormat="1" ht="60" hidden="1" customHeight="1" x14ac:dyDescent="0.25">
      <c r="A7" s="195"/>
      <c r="B7" s="198"/>
      <c r="C7" s="195"/>
      <c r="D7" s="191"/>
      <c r="E7" s="78">
        <v>6.5812999999999997E-2</v>
      </c>
      <c r="F7" s="79">
        <v>2692.1</v>
      </c>
      <c r="G7" s="80">
        <v>2.4219000000000001E-2</v>
      </c>
      <c r="H7" s="79">
        <v>3675.9</v>
      </c>
      <c r="I7" s="80">
        <v>9.0371000000000007E-2</v>
      </c>
      <c r="J7" s="79">
        <v>543.6</v>
      </c>
      <c r="K7" s="80">
        <v>4.2190999999999999E-2</v>
      </c>
      <c r="L7" s="79">
        <v>996.8</v>
      </c>
      <c r="M7" s="80">
        <v>9.7400000000000004E-4</v>
      </c>
      <c r="N7" s="79">
        <v>8371.1</v>
      </c>
      <c r="O7" s="80">
        <v>1.321E-2</v>
      </c>
      <c r="P7" s="79">
        <v>2064.5</v>
      </c>
      <c r="Q7" s="80">
        <v>6.0604999999999999E-2</v>
      </c>
      <c r="R7" s="79">
        <v>399.6</v>
      </c>
      <c r="S7" s="199"/>
    </row>
    <row r="8" spans="1:21" s="1" customFormat="1" ht="72.75" hidden="1" customHeight="1" x14ac:dyDescent="0.25">
      <c r="A8" s="195"/>
      <c r="B8" s="197"/>
      <c r="C8" s="195"/>
      <c r="D8" s="192"/>
      <c r="E8" s="16" t="s">
        <v>10</v>
      </c>
      <c r="F8" s="46" t="s">
        <v>9</v>
      </c>
      <c r="G8" s="16" t="s">
        <v>10</v>
      </c>
      <c r="H8" s="46" t="s">
        <v>9</v>
      </c>
      <c r="I8" s="16" t="s">
        <v>10</v>
      </c>
      <c r="J8" s="46" t="s">
        <v>9</v>
      </c>
      <c r="K8" s="16" t="s">
        <v>10</v>
      </c>
      <c r="L8" s="46" t="s">
        <v>9</v>
      </c>
      <c r="M8" s="16" t="s">
        <v>10</v>
      </c>
      <c r="N8" s="46" t="s">
        <v>9</v>
      </c>
      <c r="O8" s="16" t="s">
        <v>10</v>
      </c>
      <c r="P8" s="46" t="s">
        <v>9</v>
      </c>
      <c r="Q8" s="16" t="s">
        <v>10</v>
      </c>
      <c r="R8" s="46" t="s">
        <v>9</v>
      </c>
      <c r="S8" s="199"/>
    </row>
    <row r="9" spans="1:21" ht="32.25" hidden="1" customHeight="1" x14ac:dyDescent="0.25">
      <c r="A9" s="9">
        <v>1</v>
      </c>
      <c r="B9" s="48">
        <v>390440</v>
      </c>
      <c r="C9" s="36" t="s">
        <v>11</v>
      </c>
      <c r="D9" s="81">
        <v>96302</v>
      </c>
      <c r="E9" s="82">
        <f>ROUND(D9*$E$7,0)</f>
        <v>6338</v>
      </c>
      <c r="F9" s="83">
        <f>ROUND(E9*$F$7/1000,5)</f>
        <v>17062.5298</v>
      </c>
      <c r="G9" s="82">
        <f>ROUND(D9*$G$7,0)</f>
        <v>2332</v>
      </c>
      <c r="H9" s="83">
        <f>ROUND(G9*$H$7/1000,5)</f>
        <v>8572.1988000000001</v>
      </c>
      <c r="I9" s="84">
        <f>ROUND(D9*$I$7,0)</f>
        <v>8703</v>
      </c>
      <c r="J9" s="85">
        <f>ROUND(I9*$J$7/1000,5)</f>
        <v>4730.9507999999996</v>
      </c>
      <c r="K9" s="82">
        <f>ROUND(D9*$K$7,0)</f>
        <v>4063</v>
      </c>
      <c r="L9" s="83">
        <f>ROUND(K9*$L$7/1000,5)</f>
        <v>4049.9983999999999</v>
      </c>
      <c r="M9" s="84">
        <f>ROUND(D9*$M$7,0)</f>
        <v>94</v>
      </c>
      <c r="N9" s="85">
        <f>ROUND(M9*$N$7/1000,5)</f>
        <v>786.88340000000005</v>
      </c>
      <c r="O9" s="84">
        <f>ROUND(D9*$O$7,0)</f>
        <v>1272</v>
      </c>
      <c r="P9" s="85">
        <f>ROUND(O9*$P$7/1000,2)</f>
        <v>2626.04</v>
      </c>
      <c r="Q9" s="86">
        <f>ROUND(D9*$Q$7,0)</f>
        <v>5836</v>
      </c>
      <c r="R9" s="85">
        <f>ROUND(Q9*$R$7/1000,5)</f>
        <v>2332.0655999999999</v>
      </c>
      <c r="S9" s="85">
        <f>F9+H9+J9+L9+N9+P9+R9</f>
        <v>40160.666799999999</v>
      </c>
      <c r="U9" s="49"/>
    </row>
    <row r="10" spans="1:21" hidden="1" x14ac:dyDescent="0.25">
      <c r="A10" s="9">
        <f>A9+1</f>
        <v>2</v>
      </c>
      <c r="B10" s="48">
        <v>390100</v>
      </c>
      <c r="C10" s="37" t="s">
        <v>101</v>
      </c>
      <c r="D10" s="81">
        <v>76983</v>
      </c>
      <c r="E10" s="82">
        <f t="shared" ref="E10:E35" si="0">ROUND(D10*$E$7,0)</f>
        <v>5066</v>
      </c>
      <c r="F10" s="83">
        <f t="shared" ref="F10:F35" si="1">ROUND(E10*$F$7/1000,5)</f>
        <v>13638.178599999999</v>
      </c>
      <c r="G10" s="82">
        <f t="shared" ref="G10:G35" si="2">ROUND(D10*$G$7,0)</f>
        <v>1864</v>
      </c>
      <c r="H10" s="83">
        <f t="shared" ref="H10:H35" si="3">ROUND(G10*$H$7/1000,5)</f>
        <v>6851.8775999999998</v>
      </c>
      <c r="I10" s="84">
        <f t="shared" ref="I10:I35" si="4">ROUND(D10*$I$7,0)</f>
        <v>6957</v>
      </c>
      <c r="J10" s="85">
        <f t="shared" ref="J10:J35" si="5">ROUND(I10*$J$7/1000,5)</f>
        <v>3781.8252000000002</v>
      </c>
      <c r="K10" s="82">
        <f t="shared" ref="K10:K35" si="6">ROUND(D10*$K$7,0)</f>
        <v>3248</v>
      </c>
      <c r="L10" s="83">
        <f t="shared" ref="L10:L35" si="7">ROUND(K10*$L$7/1000,5)</f>
        <v>3237.6064000000001</v>
      </c>
      <c r="M10" s="84">
        <f t="shared" ref="M10:M35" si="8">ROUND(D10*$M$7,0)</f>
        <v>75</v>
      </c>
      <c r="N10" s="85">
        <f t="shared" ref="N10:N35" si="9">ROUND(M10*$N$7/1000,5)</f>
        <v>627.83249999999998</v>
      </c>
      <c r="O10" s="84">
        <f t="shared" ref="O10:O35" si="10">ROUND(D10*$O$7,0)</f>
        <v>1017</v>
      </c>
      <c r="P10" s="85">
        <f t="shared" ref="P10:P35" si="11">ROUND(O10*$P$7/1000,2)</f>
        <v>2099.6</v>
      </c>
      <c r="Q10" s="86">
        <f t="shared" ref="Q10:Q35" si="12">ROUND(D10*$Q$7,0)</f>
        <v>4666</v>
      </c>
      <c r="R10" s="85">
        <f t="shared" ref="R10:R35" si="13">ROUND(Q10*$R$7/1000,5)</f>
        <v>1864.5336</v>
      </c>
      <c r="S10" s="85">
        <f t="shared" ref="S10:S37" si="14">F10+H10+J10+L10+N10+P10+R10</f>
        <v>32101.453899999997</v>
      </c>
    </row>
    <row r="11" spans="1:21" hidden="1" x14ac:dyDescent="0.25">
      <c r="A11" s="9">
        <f t="shared" ref="A11:A35" si="15">A10+1</f>
        <v>3</v>
      </c>
      <c r="B11" s="48">
        <v>390090</v>
      </c>
      <c r="C11" s="37" t="s">
        <v>102</v>
      </c>
      <c r="D11" s="81">
        <v>76110</v>
      </c>
      <c r="E11" s="82">
        <f t="shared" si="0"/>
        <v>5009</v>
      </c>
      <c r="F11" s="83">
        <f t="shared" si="1"/>
        <v>13484.7289</v>
      </c>
      <c r="G11" s="82">
        <f t="shared" si="2"/>
        <v>1843</v>
      </c>
      <c r="H11" s="83">
        <f t="shared" si="3"/>
        <v>6774.6836999999996</v>
      </c>
      <c r="I11" s="84">
        <f t="shared" si="4"/>
        <v>6878</v>
      </c>
      <c r="J11" s="85">
        <f t="shared" si="5"/>
        <v>3738.8807999999999</v>
      </c>
      <c r="K11" s="82">
        <f t="shared" si="6"/>
        <v>3211</v>
      </c>
      <c r="L11" s="83">
        <f t="shared" si="7"/>
        <v>3200.7248</v>
      </c>
      <c r="M11" s="84">
        <f t="shared" si="8"/>
        <v>74</v>
      </c>
      <c r="N11" s="85">
        <f t="shared" si="9"/>
        <v>619.46140000000003</v>
      </c>
      <c r="O11" s="84">
        <f t="shared" si="10"/>
        <v>1005</v>
      </c>
      <c r="P11" s="85">
        <f t="shared" si="11"/>
        <v>2074.8200000000002</v>
      </c>
      <c r="Q11" s="86">
        <f t="shared" si="12"/>
        <v>4613</v>
      </c>
      <c r="R11" s="85">
        <f t="shared" si="13"/>
        <v>1843.3548000000001</v>
      </c>
      <c r="S11" s="85">
        <f t="shared" si="14"/>
        <v>31736.654399999999</v>
      </c>
    </row>
    <row r="12" spans="1:21" hidden="1" x14ac:dyDescent="0.25">
      <c r="A12" s="9">
        <f t="shared" si="15"/>
        <v>4</v>
      </c>
      <c r="B12" s="48">
        <v>390400</v>
      </c>
      <c r="C12" s="37" t="s">
        <v>103</v>
      </c>
      <c r="D12" s="81">
        <v>164428</v>
      </c>
      <c r="E12" s="82">
        <f t="shared" si="0"/>
        <v>10821</v>
      </c>
      <c r="F12" s="83">
        <f t="shared" si="1"/>
        <v>29131.214100000001</v>
      </c>
      <c r="G12" s="82">
        <f t="shared" si="2"/>
        <v>3982</v>
      </c>
      <c r="H12" s="83">
        <f t="shared" si="3"/>
        <v>14637.433800000001</v>
      </c>
      <c r="I12" s="84">
        <f t="shared" si="4"/>
        <v>14860</v>
      </c>
      <c r="J12" s="85">
        <f t="shared" si="5"/>
        <v>8077.8959999999997</v>
      </c>
      <c r="K12" s="82">
        <f t="shared" si="6"/>
        <v>6937</v>
      </c>
      <c r="L12" s="83">
        <f t="shared" si="7"/>
        <v>6914.8015999999998</v>
      </c>
      <c r="M12" s="84">
        <f t="shared" si="8"/>
        <v>160</v>
      </c>
      <c r="N12" s="85">
        <f t="shared" si="9"/>
        <v>1339.376</v>
      </c>
      <c r="O12" s="84">
        <f t="shared" si="10"/>
        <v>2172</v>
      </c>
      <c r="P12" s="85">
        <f t="shared" si="11"/>
        <v>4484.09</v>
      </c>
      <c r="Q12" s="86">
        <f t="shared" si="12"/>
        <v>9965</v>
      </c>
      <c r="R12" s="85">
        <f t="shared" si="13"/>
        <v>3982.0140000000001</v>
      </c>
      <c r="S12" s="85">
        <f t="shared" si="14"/>
        <v>68566.825499999992</v>
      </c>
    </row>
    <row r="13" spans="1:21" hidden="1" x14ac:dyDescent="0.25">
      <c r="A13" s="9">
        <f t="shared" si="15"/>
        <v>5</v>
      </c>
      <c r="B13" s="48">
        <v>390110</v>
      </c>
      <c r="C13" s="37" t="s">
        <v>100</v>
      </c>
      <c r="D13" s="81">
        <v>12343</v>
      </c>
      <c r="E13" s="82">
        <f t="shared" si="0"/>
        <v>812</v>
      </c>
      <c r="F13" s="83">
        <f t="shared" si="1"/>
        <v>2185.9852000000001</v>
      </c>
      <c r="G13" s="82">
        <f t="shared" si="2"/>
        <v>299</v>
      </c>
      <c r="H13" s="83">
        <f t="shared" si="3"/>
        <v>1099.0941</v>
      </c>
      <c r="I13" s="84">
        <f t="shared" si="4"/>
        <v>1115</v>
      </c>
      <c r="J13" s="85">
        <f t="shared" si="5"/>
        <v>606.11400000000003</v>
      </c>
      <c r="K13" s="82">
        <f t="shared" si="6"/>
        <v>521</v>
      </c>
      <c r="L13" s="83">
        <f t="shared" si="7"/>
        <v>519.33280000000002</v>
      </c>
      <c r="M13" s="84">
        <f t="shared" si="8"/>
        <v>12</v>
      </c>
      <c r="N13" s="85">
        <f t="shared" si="9"/>
        <v>100.4532</v>
      </c>
      <c r="O13" s="84">
        <f t="shared" si="10"/>
        <v>163</v>
      </c>
      <c r="P13" s="85">
        <f t="shared" si="11"/>
        <v>336.51</v>
      </c>
      <c r="Q13" s="86">
        <f t="shared" si="12"/>
        <v>748</v>
      </c>
      <c r="R13" s="85">
        <f t="shared" si="13"/>
        <v>298.9008</v>
      </c>
      <c r="S13" s="85">
        <f t="shared" si="14"/>
        <v>5146.3901000000005</v>
      </c>
    </row>
    <row r="14" spans="1:21" ht="31.5" hidden="1" customHeight="1" x14ac:dyDescent="0.25">
      <c r="A14" s="9">
        <f t="shared" si="15"/>
        <v>6</v>
      </c>
      <c r="B14" s="48">
        <v>390890</v>
      </c>
      <c r="C14" s="36" t="s">
        <v>111</v>
      </c>
      <c r="D14" s="81">
        <v>117135</v>
      </c>
      <c r="E14" s="82">
        <f t="shared" si="0"/>
        <v>7709</v>
      </c>
      <c r="F14" s="83">
        <f t="shared" si="1"/>
        <v>20753.3989</v>
      </c>
      <c r="G14" s="82">
        <f t="shared" si="2"/>
        <v>2837</v>
      </c>
      <c r="H14" s="83">
        <f t="shared" si="3"/>
        <v>10428.5283</v>
      </c>
      <c r="I14" s="84">
        <f t="shared" si="4"/>
        <v>10586</v>
      </c>
      <c r="J14" s="85">
        <f t="shared" si="5"/>
        <v>5754.5496000000003</v>
      </c>
      <c r="K14" s="82">
        <f t="shared" si="6"/>
        <v>4942</v>
      </c>
      <c r="L14" s="83">
        <f t="shared" si="7"/>
        <v>4926.1855999999998</v>
      </c>
      <c r="M14" s="84">
        <f t="shared" si="8"/>
        <v>114</v>
      </c>
      <c r="N14" s="85">
        <f t="shared" si="9"/>
        <v>954.30539999999996</v>
      </c>
      <c r="O14" s="84">
        <f t="shared" si="10"/>
        <v>1547</v>
      </c>
      <c r="P14" s="85">
        <f t="shared" si="11"/>
        <v>3193.78</v>
      </c>
      <c r="Q14" s="86">
        <f t="shared" si="12"/>
        <v>7099</v>
      </c>
      <c r="R14" s="85">
        <f t="shared" si="13"/>
        <v>2836.7604000000001</v>
      </c>
      <c r="S14" s="85">
        <f t="shared" si="14"/>
        <v>48847.508199999989</v>
      </c>
    </row>
    <row r="15" spans="1:21" hidden="1" x14ac:dyDescent="0.25">
      <c r="A15" s="9">
        <f t="shared" si="15"/>
        <v>7</v>
      </c>
      <c r="B15" s="48">
        <v>390200</v>
      </c>
      <c r="C15" s="37" t="s">
        <v>34</v>
      </c>
      <c r="D15" s="81">
        <v>24707</v>
      </c>
      <c r="E15" s="82">
        <f t="shared" si="0"/>
        <v>1626</v>
      </c>
      <c r="F15" s="83">
        <f t="shared" si="1"/>
        <v>4377.3545999999997</v>
      </c>
      <c r="G15" s="82">
        <f t="shared" si="2"/>
        <v>598</v>
      </c>
      <c r="H15" s="83">
        <f t="shared" si="3"/>
        <v>2198.1882000000001</v>
      </c>
      <c r="I15" s="84">
        <f t="shared" si="4"/>
        <v>2233</v>
      </c>
      <c r="J15" s="85">
        <f t="shared" si="5"/>
        <v>1213.8588</v>
      </c>
      <c r="K15" s="82">
        <f t="shared" si="6"/>
        <v>1042</v>
      </c>
      <c r="L15" s="83">
        <f t="shared" si="7"/>
        <v>1038.6656</v>
      </c>
      <c r="M15" s="84">
        <f t="shared" si="8"/>
        <v>24</v>
      </c>
      <c r="N15" s="85">
        <f t="shared" si="9"/>
        <v>200.90639999999999</v>
      </c>
      <c r="O15" s="84">
        <f t="shared" si="10"/>
        <v>326</v>
      </c>
      <c r="P15" s="85">
        <f t="shared" si="11"/>
        <v>673.03</v>
      </c>
      <c r="Q15" s="86">
        <f t="shared" si="12"/>
        <v>1497</v>
      </c>
      <c r="R15" s="85">
        <f t="shared" si="13"/>
        <v>598.20119999999997</v>
      </c>
      <c r="S15" s="85">
        <f t="shared" si="14"/>
        <v>10300.2048</v>
      </c>
    </row>
    <row r="16" spans="1:21" hidden="1" x14ac:dyDescent="0.25">
      <c r="A16" s="9">
        <f t="shared" si="15"/>
        <v>8</v>
      </c>
      <c r="B16" s="48">
        <v>390160</v>
      </c>
      <c r="C16" s="37" t="s">
        <v>21</v>
      </c>
      <c r="D16" s="81">
        <v>25834</v>
      </c>
      <c r="E16" s="82">
        <f t="shared" si="0"/>
        <v>1700</v>
      </c>
      <c r="F16" s="83">
        <f t="shared" si="1"/>
        <v>4576.57</v>
      </c>
      <c r="G16" s="82">
        <f t="shared" si="2"/>
        <v>626</v>
      </c>
      <c r="H16" s="83">
        <f t="shared" si="3"/>
        <v>2301.1134000000002</v>
      </c>
      <c r="I16" s="84">
        <f t="shared" si="4"/>
        <v>2335</v>
      </c>
      <c r="J16" s="85">
        <f t="shared" si="5"/>
        <v>1269.306</v>
      </c>
      <c r="K16" s="82">
        <f t="shared" si="6"/>
        <v>1090</v>
      </c>
      <c r="L16" s="83">
        <f t="shared" si="7"/>
        <v>1086.5119999999999</v>
      </c>
      <c r="M16" s="84">
        <f t="shared" si="8"/>
        <v>25</v>
      </c>
      <c r="N16" s="85">
        <f t="shared" si="9"/>
        <v>209.2775</v>
      </c>
      <c r="O16" s="84">
        <f t="shared" si="10"/>
        <v>341</v>
      </c>
      <c r="P16" s="85">
        <f t="shared" si="11"/>
        <v>703.99</v>
      </c>
      <c r="Q16" s="86">
        <f t="shared" si="12"/>
        <v>1566</v>
      </c>
      <c r="R16" s="85">
        <f t="shared" si="13"/>
        <v>625.77359999999999</v>
      </c>
      <c r="S16" s="85">
        <f t="shared" si="14"/>
        <v>10772.542500000001</v>
      </c>
    </row>
    <row r="17" spans="1:19" hidden="1" x14ac:dyDescent="0.25">
      <c r="A17" s="9">
        <f t="shared" si="15"/>
        <v>9</v>
      </c>
      <c r="B17" s="48">
        <v>390210</v>
      </c>
      <c r="C17" s="37" t="s">
        <v>29</v>
      </c>
      <c r="D17" s="81">
        <v>25857</v>
      </c>
      <c r="E17" s="82">
        <f t="shared" si="0"/>
        <v>1702</v>
      </c>
      <c r="F17" s="83">
        <f t="shared" si="1"/>
        <v>4581.9542000000001</v>
      </c>
      <c r="G17" s="82">
        <f t="shared" si="2"/>
        <v>626</v>
      </c>
      <c r="H17" s="83">
        <f t="shared" si="3"/>
        <v>2301.1134000000002</v>
      </c>
      <c r="I17" s="84">
        <f t="shared" si="4"/>
        <v>2337</v>
      </c>
      <c r="J17" s="85">
        <f t="shared" si="5"/>
        <v>1270.3932</v>
      </c>
      <c r="K17" s="82">
        <f t="shared" si="6"/>
        <v>1091</v>
      </c>
      <c r="L17" s="83">
        <f t="shared" si="7"/>
        <v>1087.5088000000001</v>
      </c>
      <c r="M17" s="84">
        <f t="shared" si="8"/>
        <v>25</v>
      </c>
      <c r="N17" s="85">
        <f t="shared" si="9"/>
        <v>209.2775</v>
      </c>
      <c r="O17" s="84">
        <f t="shared" si="10"/>
        <v>342</v>
      </c>
      <c r="P17" s="85">
        <f t="shared" si="11"/>
        <v>706.06</v>
      </c>
      <c r="Q17" s="86">
        <f t="shared" si="12"/>
        <v>1567</v>
      </c>
      <c r="R17" s="85">
        <f t="shared" si="13"/>
        <v>626.17319999999995</v>
      </c>
      <c r="S17" s="85">
        <f t="shared" si="14"/>
        <v>10782.480299999999</v>
      </c>
    </row>
    <row r="18" spans="1:19" s="3" customFormat="1" hidden="1" x14ac:dyDescent="0.25">
      <c r="A18" s="9">
        <f t="shared" si="15"/>
        <v>10</v>
      </c>
      <c r="B18" s="48">
        <v>390220</v>
      </c>
      <c r="C18" s="37" t="s">
        <v>30</v>
      </c>
      <c r="D18" s="81">
        <v>71133</v>
      </c>
      <c r="E18" s="82">
        <f t="shared" si="0"/>
        <v>4681</v>
      </c>
      <c r="F18" s="83">
        <f t="shared" si="1"/>
        <v>12601.7201</v>
      </c>
      <c r="G18" s="82">
        <f t="shared" si="2"/>
        <v>1723</v>
      </c>
      <c r="H18" s="83">
        <f t="shared" si="3"/>
        <v>6333.5757000000003</v>
      </c>
      <c r="I18" s="84">
        <f t="shared" si="4"/>
        <v>6428</v>
      </c>
      <c r="J18" s="85">
        <f t="shared" si="5"/>
        <v>3494.2608</v>
      </c>
      <c r="K18" s="82">
        <f t="shared" si="6"/>
        <v>3001</v>
      </c>
      <c r="L18" s="83">
        <f t="shared" si="7"/>
        <v>2991.3968</v>
      </c>
      <c r="M18" s="84">
        <f t="shared" si="8"/>
        <v>69</v>
      </c>
      <c r="N18" s="85">
        <f t="shared" si="9"/>
        <v>577.60590000000002</v>
      </c>
      <c r="O18" s="84">
        <f t="shared" si="10"/>
        <v>940</v>
      </c>
      <c r="P18" s="85">
        <f t="shared" si="11"/>
        <v>1940.63</v>
      </c>
      <c r="Q18" s="86">
        <f t="shared" si="12"/>
        <v>4311</v>
      </c>
      <c r="R18" s="85">
        <f t="shared" si="13"/>
        <v>1722.6756</v>
      </c>
      <c r="S18" s="85">
        <f t="shared" si="14"/>
        <v>29661.864899999997</v>
      </c>
    </row>
    <row r="19" spans="1:19" hidden="1" x14ac:dyDescent="0.25">
      <c r="A19" s="9">
        <f t="shared" si="15"/>
        <v>11</v>
      </c>
      <c r="B19" s="48">
        <v>390230</v>
      </c>
      <c r="C19" s="37" t="s">
        <v>27</v>
      </c>
      <c r="D19" s="81">
        <v>29440</v>
      </c>
      <c r="E19" s="82">
        <f t="shared" si="0"/>
        <v>1938</v>
      </c>
      <c r="F19" s="83">
        <f t="shared" si="1"/>
        <v>5217.2897999999996</v>
      </c>
      <c r="G19" s="82">
        <f t="shared" si="2"/>
        <v>713</v>
      </c>
      <c r="H19" s="83">
        <f t="shared" si="3"/>
        <v>2620.9167000000002</v>
      </c>
      <c r="I19" s="84">
        <f t="shared" si="4"/>
        <v>2661</v>
      </c>
      <c r="J19" s="85">
        <f t="shared" si="5"/>
        <v>1446.5196000000001</v>
      </c>
      <c r="K19" s="82">
        <f t="shared" si="6"/>
        <v>1242</v>
      </c>
      <c r="L19" s="83">
        <f t="shared" si="7"/>
        <v>1238.0255999999999</v>
      </c>
      <c r="M19" s="84">
        <f t="shared" si="8"/>
        <v>29</v>
      </c>
      <c r="N19" s="85">
        <f t="shared" si="9"/>
        <v>242.7619</v>
      </c>
      <c r="O19" s="84">
        <f t="shared" si="10"/>
        <v>389</v>
      </c>
      <c r="P19" s="85">
        <f t="shared" si="11"/>
        <v>803.09</v>
      </c>
      <c r="Q19" s="86">
        <f t="shared" si="12"/>
        <v>1784</v>
      </c>
      <c r="R19" s="85">
        <f t="shared" si="13"/>
        <v>712.88639999999998</v>
      </c>
      <c r="S19" s="85">
        <f t="shared" si="14"/>
        <v>12281.49</v>
      </c>
    </row>
    <row r="20" spans="1:19" hidden="1" x14ac:dyDescent="0.25">
      <c r="A20" s="9">
        <f t="shared" si="15"/>
        <v>12</v>
      </c>
      <c r="B20" s="48">
        <v>390240</v>
      </c>
      <c r="C20" s="37" t="s">
        <v>26</v>
      </c>
      <c r="D20" s="81">
        <v>32610</v>
      </c>
      <c r="E20" s="82">
        <f t="shared" si="0"/>
        <v>2146</v>
      </c>
      <c r="F20" s="83">
        <f t="shared" si="1"/>
        <v>5777.2466000000004</v>
      </c>
      <c r="G20" s="82">
        <f t="shared" si="2"/>
        <v>790</v>
      </c>
      <c r="H20" s="83">
        <f t="shared" si="3"/>
        <v>2903.9609999999998</v>
      </c>
      <c r="I20" s="84">
        <f t="shared" si="4"/>
        <v>2947</v>
      </c>
      <c r="J20" s="85">
        <f t="shared" si="5"/>
        <v>1601.9892</v>
      </c>
      <c r="K20" s="82">
        <f t="shared" si="6"/>
        <v>1376</v>
      </c>
      <c r="L20" s="83">
        <f t="shared" si="7"/>
        <v>1371.5968</v>
      </c>
      <c r="M20" s="84">
        <f t="shared" si="8"/>
        <v>32</v>
      </c>
      <c r="N20" s="85">
        <f t="shared" si="9"/>
        <v>267.87520000000001</v>
      </c>
      <c r="O20" s="84">
        <f t="shared" si="10"/>
        <v>431</v>
      </c>
      <c r="P20" s="85">
        <f t="shared" si="11"/>
        <v>889.8</v>
      </c>
      <c r="Q20" s="86">
        <f t="shared" si="12"/>
        <v>1976</v>
      </c>
      <c r="R20" s="85">
        <f t="shared" si="13"/>
        <v>789.6096</v>
      </c>
      <c r="S20" s="85">
        <f t="shared" si="14"/>
        <v>13602.078399999999</v>
      </c>
    </row>
    <row r="21" spans="1:19" hidden="1" x14ac:dyDescent="0.25">
      <c r="A21" s="9">
        <f t="shared" si="15"/>
        <v>13</v>
      </c>
      <c r="B21" s="48">
        <v>390290</v>
      </c>
      <c r="C21" s="37" t="s">
        <v>36</v>
      </c>
      <c r="D21" s="81">
        <v>9585</v>
      </c>
      <c r="E21" s="82">
        <f t="shared" si="0"/>
        <v>631</v>
      </c>
      <c r="F21" s="83">
        <f t="shared" si="1"/>
        <v>1698.7150999999999</v>
      </c>
      <c r="G21" s="82">
        <f t="shared" si="2"/>
        <v>232</v>
      </c>
      <c r="H21" s="83">
        <f t="shared" si="3"/>
        <v>852.80880000000002</v>
      </c>
      <c r="I21" s="84">
        <f t="shared" si="4"/>
        <v>866</v>
      </c>
      <c r="J21" s="85">
        <f t="shared" si="5"/>
        <v>470.75760000000002</v>
      </c>
      <c r="K21" s="82">
        <f t="shared" si="6"/>
        <v>404</v>
      </c>
      <c r="L21" s="83">
        <f t="shared" si="7"/>
        <v>402.7072</v>
      </c>
      <c r="M21" s="84">
        <f t="shared" si="8"/>
        <v>9</v>
      </c>
      <c r="N21" s="85">
        <f t="shared" si="9"/>
        <v>75.3399</v>
      </c>
      <c r="O21" s="84">
        <f t="shared" si="10"/>
        <v>127</v>
      </c>
      <c r="P21" s="85">
        <f t="shared" si="11"/>
        <v>262.19</v>
      </c>
      <c r="Q21" s="86">
        <f t="shared" si="12"/>
        <v>581</v>
      </c>
      <c r="R21" s="85">
        <f t="shared" si="13"/>
        <v>232.16759999999999</v>
      </c>
      <c r="S21" s="85">
        <f t="shared" si="14"/>
        <v>3994.6862000000001</v>
      </c>
    </row>
    <row r="22" spans="1:19" hidden="1" x14ac:dyDescent="0.25">
      <c r="A22" s="9">
        <f t="shared" si="15"/>
        <v>14</v>
      </c>
      <c r="B22" s="50">
        <v>390380</v>
      </c>
      <c r="C22" s="47" t="s">
        <v>19</v>
      </c>
      <c r="D22" s="81">
        <v>6053</v>
      </c>
      <c r="E22" s="82">
        <f t="shared" si="0"/>
        <v>398</v>
      </c>
      <c r="F22" s="83">
        <f t="shared" si="1"/>
        <v>1071.4558</v>
      </c>
      <c r="G22" s="82">
        <f t="shared" si="2"/>
        <v>147</v>
      </c>
      <c r="H22" s="83">
        <f t="shared" si="3"/>
        <v>540.35730000000001</v>
      </c>
      <c r="I22" s="84">
        <f t="shared" si="4"/>
        <v>547</v>
      </c>
      <c r="J22" s="85">
        <f t="shared" si="5"/>
        <v>297.3492</v>
      </c>
      <c r="K22" s="82">
        <f t="shared" si="6"/>
        <v>255</v>
      </c>
      <c r="L22" s="83">
        <f t="shared" si="7"/>
        <v>254.184</v>
      </c>
      <c r="M22" s="84">
        <f t="shared" si="8"/>
        <v>6</v>
      </c>
      <c r="N22" s="85">
        <f t="shared" si="9"/>
        <v>50.226599999999998</v>
      </c>
      <c r="O22" s="84">
        <f t="shared" si="10"/>
        <v>80</v>
      </c>
      <c r="P22" s="85">
        <f t="shared" si="11"/>
        <v>165.16</v>
      </c>
      <c r="Q22" s="86">
        <f t="shared" si="12"/>
        <v>367</v>
      </c>
      <c r="R22" s="85">
        <f t="shared" si="13"/>
        <v>146.6532</v>
      </c>
      <c r="S22" s="85">
        <f t="shared" si="14"/>
        <v>2525.3861000000002</v>
      </c>
    </row>
    <row r="23" spans="1:19" hidden="1" x14ac:dyDescent="0.25">
      <c r="A23" s="9">
        <f t="shared" si="15"/>
        <v>15</v>
      </c>
      <c r="B23" s="50">
        <v>390370</v>
      </c>
      <c r="C23" s="47" t="s">
        <v>22</v>
      </c>
      <c r="D23" s="81">
        <v>10266</v>
      </c>
      <c r="E23" s="82">
        <f t="shared" si="0"/>
        <v>676</v>
      </c>
      <c r="F23" s="83">
        <f t="shared" si="1"/>
        <v>1819.8596</v>
      </c>
      <c r="G23" s="82">
        <f t="shared" si="2"/>
        <v>249</v>
      </c>
      <c r="H23" s="83">
        <f t="shared" si="3"/>
        <v>915.29909999999995</v>
      </c>
      <c r="I23" s="84">
        <f t="shared" si="4"/>
        <v>928</v>
      </c>
      <c r="J23" s="85">
        <f t="shared" si="5"/>
        <v>504.46080000000001</v>
      </c>
      <c r="K23" s="82">
        <f t="shared" si="6"/>
        <v>433</v>
      </c>
      <c r="L23" s="83">
        <f t="shared" si="7"/>
        <v>431.61439999999999</v>
      </c>
      <c r="M23" s="84">
        <f t="shared" si="8"/>
        <v>10</v>
      </c>
      <c r="N23" s="85">
        <f t="shared" si="9"/>
        <v>83.710999999999999</v>
      </c>
      <c r="O23" s="84">
        <f t="shared" si="10"/>
        <v>136</v>
      </c>
      <c r="P23" s="85">
        <f t="shared" si="11"/>
        <v>280.77</v>
      </c>
      <c r="Q23" s="86">
        <f t="shared" si="12"/>
        <v>622</v>
      </c>
      <c r="R23" s="85">
        <f t="shared" si="13"/>
        <v>248.55119999999999</v>
      </c>
      <c r="S23" s="85">
        <f t="shared" si="14"/>
        <v>4284.2660999999998</v>
      </c>
    </row>
    <row r="24" spans="1:19" ht="31.5" hidden="1" x14ac:dyDescent="0.25">
      <c r="A24" s="9">
        <f t="shared" si="15"/>
        <v>16</v>
      </c>
      <c r="B24" s="50">
        <v>390480</v>
      </c>
      <c r="C24" s="51" t="s">
        <v>99</v>
      </c>
      <c r="D24" s="81">
        <v>36508</v>
      </c>
      <c r="E24" s="82">
        <f t="shared" si="0"/>
        <v>2403</v>
      </c>
      <c r="F24" s="83">
        <f t="shared" si="1"/>
        <v>6469.1162999999997</v>
      </c>
      <c r="G24" s="82">
        <f t="shared" si="2"/>
        <v>884</v>
      </c>
      <c r="H24" s="83">
        <f t="shared" si="3"/>
        <v>3249.4956000000002</v>
      </c>
      <c r="I24" s="84">
        <f t="shared" si="4"/>
        <v>3299</v>
      </c>
      <c r="J24" s="85">
        <f t="shared" si="5"/>
        <v>1793.3363999999999</v>
      </c>
      <c r="K24" s="82">
        <f t="shared" si="6"/>
        <v>1540</v>
      </c>
      <c r="L24" s="83">
        <f t="shared" si="7"/>
        <v>1535.0719999999999</v>
      </c>
      <c r="M24" s="84">
        <f t="shared" si="8"/>
        <v>36</v>
      </c>
      <c r="N24" s="85">
        <f t="shared" si="9"/>
        <v>301.3596</v>
      </c>
      <c r="O24" s="84">
        <f t="shared" si="10"/>
        <v>482</v>
      </c>
      <c r="P24" s="85">
        <f t="shared" si="11"/>
        <v>995.09</v>
      </c>
      <c r="Q24" s="86">
        <f t="shared" si="12"/>
        <v>2213</v>
      </c>
      <c r="R24" s="85">
        <f t="shared" si="13"/>
        <v>884.31479999999999</v>
      </c>
      <c r="S24" s="85">
        <f t="shared" si="14"/>
        <v>15227.7847</v>
      </c>
    </row>
    <row r="25" spans="1:19" hidden="1" x14ac:dyDescent="0.25">
      <c r="A25" s="9">
        <f t="shared" si="15"/>
        <v>17</v>
      </c>
      <c r="B25" s="50">
        <v>390260</v>
      </c>
      <c r="C25" s="47" t="s">
        <v>33</v>
      </c>
      <c r="D25" s="81">
        <v>16302</v>
      </c>
      <c r="E25" s="82">
        <f t="shared" si="0"/>
        <v>1073</v>
      </c>
      <c r="F25" s="83">
        <f t="shared" si="1"/>
        <v>2888.6233000000002</v>
      </c>
      <c r="G25" s="82">
        <f t="shared" si="2"/>
        <v>395</v>
      </c>
      <c r="H25" s="83">
        <f t="shared" si="3"/>
        <v>1451.9804999999999</v>
      </c>
      <c r="I25" s="84">
        <f t="shared" si="4"/>
        <v>1473</v>
      </c>
      <c r="J25" s="85">
        <f t="shared" si="5"/>
        <v>800.72280000000001</v>
      </c>
      <c r="K25" s="82">
        <f t="shared" si="6"/>
        <v>688</v>
      </c>
      <c r="L25" s="83">
        <f t="shared" si="7"/>
        <v>685.79840000000002</v>
      </c>
      <c r="M25" s="84">
        <f t="shared" si="8"/>
        <v>16</v>
      </c>
      <c r="N25" s="85">
        <f t="shared" si="9"/>
        <v>133.9376</v>
      </c>
      <c r="O25" s="84">
        <f t="shared" si="10"/>
        <v>215</v>
      </c>
      <c r="P25" s="85">
        <f t="shared" si="11"/>
        <v>443.87</v>
      </c>
      <c r="Q25" s="86">
        <f t="shared" si="12"/>
        <v>988</v>
      </c>
      <c r="R25" s="85">
        <f t="shared" si="13"/>
        <v>394.8048</v>
      </c>
      <c r="S25" s="85">
        <f t="shared" si="14"/>
        <v>6799.7374</v>
      </c>
    </row>
    <row r="26" spans="1:19" hidden="1" x14ac:dyDescent="0.25">
      <c r="A26" s="9">
        <f t="shared" si="15"/>
        <v>18</v>
      </c>
      <c r="B26" s="50">
        <v>390250</v>
      </c>
      <c r="C26" s="47" t="s">
        <v>38</v>
      </c>
      <c r="D26" s="81">
        <v>12085</v>
      </c>
      <c r="E26" s="82">
        <f t="shared" si="0"/>
        <v>795</v>
      </c>
      <c r="F26" s="83">
        <f t="shared" si="1"/>
        <v>2140.2195000000002</v>
      </c>
      <c r="G26" s="82">
        <f t="shared" si="2"/>
        <v>293</v>
      </c>
      <c r="H26" s="83">
        <f t="shared" si="3"/>
        <v>1077.0387000000001</v>
      </c>
      <c r="I26" s="84">
        <f t="shared" si="4"/>
        <v>1092</v>
      </c>
      <c r="J26" s="85">
        <f t="shared" si="5"/>
        <v>593.61120000000005</v>
      </c>
      <c r="K26" s="82">
        <f t="shared" si="6"/>
        <v>510</v>
      </c>
      <c r="L26" s="83">
        <f t="shared" si="7"/>
        <v>508.36799999999999</v>
      </c>
      <c r="M26" s="84">
        <f t="shared" si="8"/>
        <v>12</v>
      </c>
      <c r="N26" s="85">
        <f t="shared" si="9"/>
        <v>100.4532</v>
      </c>
      <c r="O26" s="84">
        <f t="shared" si="10"/>
        <v>160</v>
      </c>
      <c r="P26" s="85">
        <f t="shared" si="11"/>
        <v>330.32</v>
      </c>
      <c r="Q26" s="86">
        <f t="shared" si="12"/>
        <v>732</v>
      </c>
      <c r="R26" s="85">
        <f t="shared" si="13"/>
        <v>292.50720000000001</v>
      </c>
      <c r="S26" s="85">
        <f t="shared" si="14"/>
        <v>5042.5178000000005</v>
      </c>
    </row>
    <row r="27" spans="1:19" hidden="1" x14ac:dyDescent="0.25">
      <c r="A27" s="9">
        <f t="shared" si="15"/>
        <v>19</v>
      </c>
      <c r="B27" s="50">
        <v>390300</v>
      </c>
      <c r="C27" s="47" t="s">
        <v>37</v>
      </c>
      <c r="D27" s="81">
        <v>11211</v>
      </c>
      <c r="E27" s="82">
        <f t="shared" si="0"/>
        <v>738</v>
      </c>
      <c r="F27" s="83">
        <f t="shared" si="1"/>
        <v>1986.7698</v>
      </c>
      <c r="G27" s="82">
        <f t="shared" si="2"/>
        <v>272</v>
      </c>
      <c r="H27" s="83">
        <f t="shared" si="3"/>
        <v>999.84479999999996</v>
      </c>
      <c r="I27" s="84">
        <f t="shared" si="4"/>
        <v>1013</v>
      </c>
      <c r="J27" s="85">
        <f t="shared" si="5"/>
        <v>550.66679999999997</v>
      </c>
      <c r="K27" s="82">
        <f t="shared" si="6"/>
        <v>473</v>
      </c>
      <c r="L27" s="83">
        <f t="shared" si="7"/>
        <v>471.4864</v>
      </c>
      <c r="M27" s="84">
        <f t="shared" si="8"/>
        <v>11</v>
      </c>
      <c r="N27" s="85">
        <f t="shared" si="9"/>
        <v>92.082099999999997</v>
      </c>
      <c r="O27" s="84">
        <f t="shared" si="10"/>
        <v>148</v>
      </c>
      <c r="P27" s="85">
        <f t="shared" si="11"/>
        <v>305.55</v>
      </c>
      <c r="Q27" s="86">
        <f t="shared" si="12"/>
        <v>679</v>
      </c>
      <c r="R27" s="85">
        <f t="shared" si="13"/>
        <v>271.32839999999999</v>
      </c>
      <c r="S27" s="85">
        <f t="shared" si="14"/>
        <v>4677.7282999999998</v>
      </c>
    </row>
    <row r="28" spans="1:19" hidden="1" x14ac:dyDescent="0.25">
      <c r="A28" s="9">
        <f t="shared" si="15"/>
        <v>20</v>
      </c>
      <c r="B28" s="50">
        <v>390310</v>
      </c>
      <c r="C28" s="47" t="s">
        <v>31</v>
      </c>
      <c r="D28" s="81">
        <v>16274</v>
      </c>
      <c r="E28" s="82">
        <f t="shared" si="0"/>
        <v>1071</v>
      </c>
      <c r="F28" s="83">
        <f t="shared" si="1"/>
        <v>2883.2390999999998</v>
      </c>
      <c r="G28" s="82">
        <f t="shared" si="2"/>
        <v>394</v>
      </c>
      <c r="H28" s="83">
        <f t="shared" si="3"/>
        <v>1448.3045999999999</v>
      </c>
      <c r="I28" s="84">
        <f t="shared" si="4"/>
        <v>1471</v>
      </c>
      <c r="J28" s="85">
        <f t="shared" si="5"/>
        <v>799.63559999999995</v>
      </c>
      <c r="K28" s="82">
        <f t="shared" si="6"/>
        <v>687</v>
      </c>
      <c r="L28" s="83">
        <f t="shared" si="7"/>
        <v>684.80160000000001</v>
      </c>
      <c r="M28" s="84">
        <f t="shared" si="8"/>
        <v>16</v>
      </c>
      <c r="N28" s="85">
        <f t="shared" si="9"/>
        <v>133.9376</v>
      </c>
      <c r="O28" s="84">
        <f t="shared" si="10"/>
        <v>215</v>
      </c>
      <c r="P28" s="85">
        <f t="shared" si="11"/>
        <v>443.87</v>
      </c>
      <c r="Q28" s="86">
        <f t="shared" si="12"/>
        <v>986</v>
      </c>
      <c r="R28" s="85">
        <f t="shared" si="13"/>
        <v>394.00560000000002</v>
      </c>
      <c r="S28" s="85">
        <f t="shared" si="14"/>
        <v>6787.7941000000001</v>
      </c>
    </row>
    <row r="29" spans="1:19" hidden="1" x14ac:dyDescent="0.25">
      <c r="A29" s="9">
        <f t="shared" si="15"/>
        <v>21</v>
      </c>
      <c r="B29" s="50">
        <v>390320</v>
      </c>
      <c r="C29" s="47" t="s">
        <v>32</v>
      </c>
      <c r="D29" s="81">
        <v>16285</v>
      </c>
      <c r="E29" s="82">
        <f t="shared" si="0"/>
        <v>1072</v>
      </c>
      <c r="F29" s="83">
        <f t="shared" si="1"/>
        <v>2885.9312</v>
      </c>
      <c r="G29" s="82">
        <f t="shared" si="2"/>
        <v>394</v>
      </c>
      <c r="H29" s="83">
        <f t="shared" si="3"/>
        <v>1448.3045999999999</v>
      </c>
      <c r="I29" s="84">
        <f t="shared" si="4"/>
        <v>1472</v>
      </c>
      <c r="J29" s="85">
        <f t="shared" si="5"/>
        <v>800.17920000000004</v>
      </c>
      <c r="K29" s="82">
        <f t="shared" si="6"/>
        <v>687</v>
      </c>
      <c r="L29" s="83">
        <f t="shared" si="7"/>
        <v>684.80160000000001</v>
      </c>
      <c r="M29" s="84">
        <f t="shared" si="8"/>
        <v>16</v>
      </c>
      <c r="N29" s="85">
        <f t="shared" si="9"/>
        <v>133.9376</v>
      </c>
      <c r="O29" s="84">
        <f t="shared" si="10"/>
        <v>215</v>
      </c>
      <c r="P29" s="85">
        <f t="shared" si="11"/>
        <v>443.87</v>
      </c>
      <c r="Q29" s="86">
        <f t="shared" si="12"/>
        <v>987</v>
      </c>
      <c r="R29" s="85">
        <f t="shared" si="13"/>
        <v>394.40519999999998</v>
      </c>
      <c r="S29" s="85">
        <f t="shared" si="14"/>
        <v>6791.4294000000009</v>
      </c>
    </row>
    <row r="30" spans="1:19" hidden="1" x14ac:dyDescent="0.25">
      <c r="A30" s="9">
        <f t="shared" si="15"/>
        <v>22</v>
      </c>
      <c r="B30" s="50">
        <v>390180</v>
      </c>
      <c r="C30" s="47" t="s">
        <v>124</v>
      </c>
      <c r="D30" s="81">
        <v>27822</v>
      </c>
      <c r="E30" s="82">
        <f t="shared" si="0"/>
        <v>1831</v>
      </c>
      <c r="F30" s="83">
        <f t="shared" si="1"/>
        <v>4929.2350999999999</v>
      </c>
      <c r="G30" s="82">
        <f t="shared" si="2"/>
        <v>674</v>
      </c>
      <c r="H30" s="83">
        <f t="shared" si="3"/>
        <v>2477.5565999999999</v>
      </c>
      <c r="I30" s="84">
        <f t="shared" si="4"/>
        <v>2514</v>
      </c>
      <c r="J30" s="85">
        <f t="shared" si="5"/>
        <v>1366.6104</v>
      </c>
      <c r="K30" s="82">
        <f t="shared" si="6"/>
        <v>1174</v>
      </c>
      <c r="L30" s="83">
        <f t="shared" si="7"/>
        <v>1170.2431999999999</v>
      </c>
      <c r="M30" s="84">
        <f t="shared" si="8"/>
        <v>27</v>
      </c>
      <c r="N30" s="85">
        <f t="shared" si="9"/>
        <v>226.0197</v>
      </c>
      <c r="O30" s="84">
        <f t="shared" si="10"/>
        <v>368</v>
      </c>
      <c r="P30" s="85">
        <f t="shared" si="11"/>
        <v>759.74</v>
      </c>
      <c r="Q30" s="86">
        <f t="shared" si="12"/>
        <v>1686</v>
      </c>
      <c r="R30" s="85">
        <f t="shared" si="13"/>
        <v>673.72559999999999</v>
      </c>
      <c r="S30" s="85">
        <f t="shared" si="14"/>
        <v>11603.1306</v>
      </c>
    </row>
    <row r="31" spans="1:19" hidden="1" x14ac:dyDescent="0.25">
      <c r="A31" s="9">
        <f t="shared" si="15"/>
        <v>23</v>
      </c>
      <c r="B31" s="50">
        <v>390270</v>
      </c>
      <c r="C31" s="47" t="s">
        <v>35</v>
      </c>
      <c r="D31" s="81">
        <v>15755</v>
      </c>
      <c r="E31" s="82">
        <f t="shared" si="0"/>
        <v>1037</v>
      </c>
      <c r="F31" s="83">
        <f t="shared" si="1"/>
        <v>2791.7076999999999</v>
      </c>
      <c r="G31" s="82">
        <f t="shared" si="2"/>
        <v>382</v>
      </c>
      <c r="H31" s="83">
        <f t="shared" si="3"/>
        <v>1404.1938</v>
      </c>
      <c r="I31" s="84">
        <f t="shared" si="4"/>
        <v>1424</v>
      </c>
      <c r="J31" s="85">
        <f t="shared" si="5"/>
        <v>774.08640000000003</v>
      </c>
      <c r="K31" s="82">
        <f t="shared" si="6"/>
        <v>665</v>
      </c>
      <c r="L31" s="83">
        <f t="shared" si="7"/>
        <v>662.87199999999996</v>
      </c>
      <c r="M31" s="84">
        <f t="shared" si="8"/>
        <v>15</v>
      </c>
      <c r="N31" s="85">
        <f t="shared" si="9"/>
        <v>125.5665</v>
      </c>
      <c r="O31" s="84">
        <f t="shared" si="10"/>
        <v>208</v>
      </c>
      <c r="P31" s="85">
        <f t="shared" si="11"/>
        <v>429.42</v>
      </c>
      <c r="Q31" s="86">
        <f t="shared" si="12"/>
        <v>955</v>
      </c>
      <c r="R31" s="85">
        <f t="shared" si="13"/>
        <v>381.61799999999999</v>
      </c>
      <c r="S31" s="85">
        <f t="shared" si="14"/>
        <v>6569.4644000000008</v>
      </c>
    </row>
    <row r="32" spans="1:19" hidden="1" x14ac:dyDescent="0.25">
      <c r="A32" s="9">
        <f t="shared" si="15"/>
        <v>24</v>
      </c>
      <c r="B32" s="50">
        <v>390190</v>
      </c>
      <c r="C32" s="47" t="s">
        <v>23</v>
      </c>
      <c r="D32" s="81">
        <v>34235</v>
      </c>
      <c r="E32" s="82">
        <f t="shared" si="0"/>
        <v>2253</v>
      </c>
      <c r="F32" s="83">
        <f t="shared" si="1"/>
        <v>6065.3013000000001</v>
      </c>
      <c r="G32" s="82">
        <f t="shared" si="2"/>
        <v>829</v>
      </c>
      <c r="H32" s="83">
        <f t="shared" si="3"/>
        <v>3047.3211000000001</v>
      </c>
      <c r="I32" s="84">
        <f t="shared" si="4"/>
        <v>3094</v>
      </c>
      <c r="J32" s="85">
        <f t="shared" si="5"/>
        <v>1681.8984</v>
      </c>
      <c r="K32" s="82">
        <f t="shared" si="6"/>
        <v>1444</v>
      </c>
      <c r="L32" s="83">
        <f t="shared" si="7"/>
        <v>1439.3792000000001</v>
      </c>
      <c r="M32" s="84">
        <f t="shared" si="8"/>
        <v>33</v>
      </c>
      <c r="N32" s="85">
        <f t="shared" si="9"/>
        <v>276.24630000000002</v>
      </c>
      <c r="O32" s="84">
        <f t="shared" si="10"/>
        <v>452</v>
      </c>
      <c r="P32" s="85">
        <f t="shared" si="11"/>
        <v>933.15</v>
      </c>
      <c r="Q32" s="86">
        <f t="shared" si="12"/>
        <v>2075</v>
      </c>
      <c r="R32" s="85">
        <f t="shared" si="13"/>
        <v>829.17</v>
      </c>
      <c r="S32" s="85">
        <f t="shared" si="14"/>
        <v>14272.4663</v>
      </c>
    </row>
    <row r="33" spans="1:19" hidden="1" x14ac:dyDescent="0.25">
      <c r="A33" s="9">
        <f t="shared" si="15"/>
        <v>25</v>
      </c>
      <c r="B33" s="50">
        <v>390280</v>
      </c>
      <c r="C33" s="47" t="s">
        <v>28</v>
      </c>
      <c r="D33" s="81">
        <v>40626</v>
      </c>
      <c r="E33" s="82">
        <f t="shared" si="0"/>
        <v>2674</v>
      </c>
      <c r="F33" s="83">
        <f t="shared" si="1"/>
        <v>7198.6754000000001</v>
      </c>
      <c r="G33" s="82">
        <f t="shared" si="2"/>
        <v>984</v>
      </c>
      <c r="H33" s="83">
        <f t="shared" si="3"/>
        <v>3617.0855999999999</v>
      </c>
      <c r="I33" s="84">
        <f t="shared" si="4"/>
        <v>3671</v>
      </c>
      <c r="J33" s="85">
        <f t="shared" si="5"/>
        <v>1995.5555999999999</v>
      </c>
      <c r="K33" s="82">
        <f t="shared" si="6"/>
        <v>1714</v>
      </c>
      <c r="L33" s="83">
        <f t="shared" si="7"/>
        <v>1708.5152</v>
      </c>
      <c r="M33" s="84">
        <f t="shared" si="8"/>
        <v>40</v>
      </c>
      <c r="N33" s="85">
        <f t="shared" si="9"/>
        <v>334.84399999999999</v>
      </c>
      <c r="O33" s="84">
        <f t="shared" si="10"/>
        <v>537</v>
      </c>
      <c r="P33" s="85">
        <f t="shared" si="11"/>
        <v>1108.6400000000001</v>
      </c>
      <c r="Q33" s="86">
        <f t="shared" si="12"/>
        <v>2462</v>
      </c>
      <c r="R33" s="85">
        <f t="shared" si="13"/>
        <v>983.8152</v>
      </c>
      <c r="S33" s="85">
        <f t="shared" si="14"/>
        <v>16947.130999999998</v>
      </c>
    </row>
    <row r="34" spans="1:19" hidden="1" x14ac:dyDescent="0.25">
      <c r="A34" s="9">
        <f t="shared" si="15"/>
        <v>26</v>
      </c>
      <c r="B34" s="50">
        <v>390600</v>
      </c>
      <c r="C34" s="51" t="s">
        <v>122</v>
      </c>
      <c r="D34" s="81">
        <v>13586</v>
      </c>
      <c r="E34" s="82">
        <f t="shared" si="0"/>
        <v>894</v>
      </c>
      <c r="F34" s="83">
        <f t="shared" si="1"/>
        <v>2406.7374</v>
      </c>
      <c r="G34" s="82">
        <f t="shared" si="2"/>
        <v>329</v>
      </c>
      <c r="H34" s="83">
        <f t="shared" si="3"/>
        <v>1209.3711000000001</v>
      </c>
      <c r="I34" s="84">
        <f t="shared" si="4"/>
        <v>1228</v>
      </c>
      <c r="J34" s="85">
        <f t="shared" si="5"/>
        <v>667.54079999999999</v>
      </c>
      <c r="K34" s="82">
        <f t="shared" si="6"/>
        <v>573</v>
      </c>
      <c r="L34" s="83">
        <f t="shared" si="7"/>
        <v>571.16639999999995</v>
      </c>
      <c r="M34" s="84">
        <f t="shared" si="8"/>
        <v>13</v>
      </c>
      <c r="N34" s="85">
        <f t="shared" si="9"/>
        <v>108.82429999999999</v>
      </c>
      <c r="O34" s="84">
        <f t="shared" si="10"/>
        <v>179</v>
      </c>
      <c r="P34" s="85">
        <f t="shared" si="11"/>
        <v>369.55</v>
      </c>
      <c r="Q34" s="86">
        <f t="shared" si="12"/>
        <v>823</v>
      </c>
      <c r="R34" s="85">
        <f t="shared" si="13"/>
        <v>328.87079999999997</v>
      </c>
      <c r="S34" s="85">
        <f t="shared" si="14"/>
        <v>5662.0608000000002</v>
      </c>
    </row>
    <row r="35" spans="1:19" hidden="1" x14ac:dyDescent="0.25">
      <c r="A35" s="61">
        <f t="shared" si="15"/>
        <v>27</v>
      </c>
      <c r="B35" s="50">
        <v>390340</v>
      </c>
      <c r="C35" s="51" t="s">
        <v>125</v>
      </c>
      <c r="D35" s="81">
        <v>12773</v>
      </c>
      <c r="E35" s="82">
        <f t="shared" si="0"/>
        <v>841</v>
      </c>
      <c r="F35" s="83">
        <f t="shared" si="1"/>
        <v>2264.0560999999998</v>
      </c>
      <c r="G35" s="82">
        <f t="shared" si="2"/>
        <v>309</v>
      </c>
      <c r="H35" s="83">
        <f t="shared" si="3"/>
        <v>1135.8531</v>
      </c>
      <c r="I35" s="84">
        <f t="shared" si="4"/>
        <v>1154</v>
      </c>
      <c r="J35" s="85">
        <f t="shared" si="5"/>
        <v>627.31439999999998</v>
      </c>
      <c r="K35" s="82">
        <f t="shared" si="6"/>
        <v>539</v>
      </c>
      <c r="L35" s="83">
        <f t="shared" si="7"/>
        <v>537.27520000000004</v>
      </c>
      <c r="M35" s="84">
        <f t="shared" si="8"/>
        <v>12</v>
      </c>
      <c r="N35" s="85">
        <f t="shared" si="9"/>
        <v>100.4532</v>
      </c>
      <c r="O35" s="84">
        <f t="shared" si="10"/>
        <v>169</v>
      </c>
      <c r="P35" s="85">
        <f t="shared" si="11"/>
        <v>348.9</v>
      </c>
      <c r="Q35" s="86">
        <f t="shared" si="12"/>
        <v>774</v>
      </c>
      <c r="R35" s="85">
        <f t="shared" si="13"/>
        <v>309.29039999999998</v>
      </c>
      <c r="S35" s="85">
        <f t="shared" si="14"/>
        <v>5323.1423999999997</v>
      </c>
    </row>
    <row r="36" spans="1:19" hidden="1" x14ac:dyDescent="0.25">
      <c r="A36" s="75"/>
      <c r="B36" s="60"/>
      <c r="C36" s="53" t="s">
        <v>40</v>
      </c>
      <c r="D36" s="81">
        <f>SUM(D9:D35)</f>
        <v>1032248</v>
      </c>
      <c r="E36" s="87">
        <f>ROUND(SUM(E9:E35),0)</f>
        <v>67935</v>
      </c>
      <c r="F36" s="88">
        <f t="shared" ref="F36" si="16">ROUND(E36*2692.1/1000,5)</f>
        <v>182887.81349999999</v>
      </c>
      <c r="G36" s="87">
        <f>ROUND(SUM(G9:G35),1)</f>
        <v>25000</v>
      </c>
      <c r="H36" s="88">
        <f>ROUND(SUM(H9:H35),2)</f>
        <v>91897.5</v>
      </c>
      <c r="I36" s="89">
        <f>ROUND(SUM(I9:I35),0)</f>
        <v>93286</v>
      </c>
      <c r="J36" s="90">
        <f>ROUND(SUM(J9:J35),2)</f>
        <v>50710.27</v>
      </c>
      <c r="K36" s="89">
        <f>ROUND(SUM(K9:K35),0)</f>
        <v>43550</v>
      </c>
      <c r="L36" s="90">
        <f t="shared" ref="L36" si="17">ROUND(K36*996.8/1000,2)</f>
        <v>43410.64</v>
      </c>
      <c r="M36" s="91">
        <f>ROUND(SUM(M9:M35),0)</f>
        <v>1005</v>
      </c>
      <c r="N36" s="90">
        <f>ROUND(SUM(N9:N35),2)</f>
        <v>8412.9599999999991</v>
      </c>
      <c r="O36" s="89">
        <f>ROUND(SUM(O9:O35),0)</f>
        <v>13636</v>
      </c>
      <c r="P36" s="90">
        <f>ROUND(SUM(P9:P35),1)</f>
        <v>28151.5</v>
      </c>
      <c r="Q36" s="92">
        <f>SUM(Q9:Q35)</f>
        <v>62558</v>
      </c>
      <c r="R36" s="90">
        <f t="shared" ref="R36" si="18">SUM(R9:R35)</f>
        <v>24998.176800000005</v>
      </c>
      <c r="S36" s="90">
        <f t="shared" si="14"/>
        <v>430468.86030000006</v>
      </c>
    </row>
    <row r="37" spans="1:19" hidden="1" x14ac:dyDescent="0.25">
      <c r="A37" s="93"/>
      <c r="B37" s="94"/>
      <c r="C37" s="95" t="s">
        <v>41</v>
      </c>
      <c r="D37" s="81">
        <v>128</v>
      </c>
      <c r="E37" s="96">
        <f t="shared" ref="E37:R37" si="19">E38-E36</f>
        <v>9</v>
      </c>
      <c r="F37" s="97">
        <f t="shared" si="19"/>
        <v>22.914929999999003</v>
      </c>
      <c r="G37" s="96">
        <f t="shared" si="19"/>
        <v>3</v>
      </c>
      <c r="H37" s="97">
        <f t="shared" si="19"/>
        <v>11.027700000006007</v>
      </c>
      <c r="I37" s="96">
        <f t="shared" si="19"/>
        <v>11</v>
      </c>
      <c r="J37" s="97">
        <f t="shared" si="19"/>
        <v>5.9792000000015832</v>
      </c>
      <c r="K37" s="96">
        <f t="shared" si="19"/>
        <v>7</v>
      </c>
      <c r="L37" s="97">
        <f t="shared" si="19"/>
        <v>6.6143900000024587</v>
      </c>
      <c r="M37" s="96">
        <f t="shared" si="19"/>
        <v>1</v>
      </c>
      <c r="N37" s="97">
        <f t="shared" si="19"/>
        <v>8.3666000000011991</v>
      </c>
      <c r="O37" s="96">
        <f t="shared" si="19"/>
        <v>2</v>
      </c>
      <c r="P37" s="97">
        <f t="shared" si="19"/>
        <v>4.1510000000016589</v>
      </c>
      <c r="Q37" s="98">
        <f t="shared" si="19"/>
        <v>9.3080080080108019</v>
      </c>
      <c r="R37" s="97">
        <f t="shared" si="19"/>
        <v>3.7194799999961106</v>
      </c>
      <c r="S37" s="97">
        <f t="shared" si="14"/>
        <v>62.773300000008021</v>
      </c>
    </row>
    <row r="38" spans="1:19" ht="18.75" hidden="1" x14ac:dyDescent="0.25">
      <c r="A38" s="99"/>
      <c r="B38" s="100"/>
      <c r="C38" s="101" t="s">
        <v>42</v>
      </c>
      <c r="D38" s="102">
        <f>D36+D37</f>
        <v>1032376</v>
      </c>
      <c r="E38" s="103">
        <v>67944</v>
      </c>
      <c r="F38" s="104">
        <v>182910.72842999999</v>
      </c>
      <c r="G38" s="105">
        <v>25003</v>
      </c>
      <c r="H38" s="104">
        <v>91908.527700000006</v>
      </c>
      <c r="I38" s="105">
        <v>93297</v>
      </c>
      <c r="J38" s="104">
        <v>50716.249199999998</v>
      </c>
      <c r="K38" s="105">
        <v>43557</v>
      </c>
      <c r="L38" s="104">
        <v>43417.254390000002</v>
      </c>
      <c r="M38" s="105">
        <v>1006</v>
      </c>
      <c r="N38" s="104">
        <v>8421.3266000000003</v>
      </c>
      <c r="O38" s="105">
        <v>13638</v>
      </c>
      <c r="P38" s="104">
        <v>28155.651000000002</v>
      </c>
      <c r="Q38" s="105">
        <v>62567.308008008011</v>
      </c>
      <c r="R38" s="104">
        <v>25001.896280000001</v>
      </c>
      <c r="S38" s="106">
        <f>F38+H38+J38+L38+N38+P38+R38</f>
        <v>430531.6336</v>
      </c>
    </row>
    <row r="39" spans="1:19" hidden="1" x14ac:dyDescent="0.25">
      <c r="A39" s="63"/>
      <c r="B39" s="64"/>
      <c r="C39" s="64"/>
      <c r="D39" s="107"/>
      <c r="E39" s="54"/>
      <c r="F39" s="108"/>
      <c r="G39" s="54"/>
      <c r="H39" s="108"/>
      <c r="I39" s="54"/>
      <c r="J39" s="70"/>
      <c r="K39" s="54"/>
      <c r="L39" s="68"/>
      <c r="M39" s="54"/>
      <c r="N39" s="68"/>
      <c r="O39" s="54"/>
      <c r="P39" s="68"/>
      <c r="Q39" s="54"/>
      <c r="R39" s="68"/>
      <c r="S39" s="72"/>
    </row>
    <row r="40" spans="1:19" s="3" customFormat="1" ht="42" customHeight="1" x14ac:dyDescent="0.25">
      <c r="A40" s="200" t="s">
        <v>126</v>
      </c>
      <c r="B40" s="200"/>
      <c r="C40" s="200"/>
      <c r="D40" s="200"/>
      <c r="E40" s="200"/>
      <c r="F40" s="200"/>
      <c r="G40" s="200"/>
      <c r="H40" s="200"/>
      <c r="I40" s="200"/>
      <c r="J40" s="200"/>
      <c r="K40" s="200"/>
      <c r="L40" s="200"/>
      <c r="M40" s="200"/>
      <c r="N40" s="200"/>
      <c r="O40" s="200"/>
      <c r="P40" s="200"/>
      <c r="Q40" s="200"/>
      <c r="R40" s="200"/>
      <c r="S40" s="200"/>
    </row>
    <row r="41" spans="1:19" s="55" customFormat="1" x14ac:dyDescent="0.25">
      <c r="D41" s="107"/>
      <c r="F41" s="69"/>
      <c r="I41" s="109"/>
      <c r="J41" s="110"/>
      <c r="K41" s="110"/>
      <c r="L41" s="110"/>
      <c r="M41" s="110"/>
      <c r="N41" s="110"/>
      <c r="O41" s="56"/>
      <c r="P41" s="69"/>
      <c r="Q41" s="57"/>
      <c r="R41" s="71"/>
      <c r="S41" s="69"/>
    </row>
    <row r="42" spans="1:19" s="3" customFormat="1" ht="61.5" customHeight="1" x14ac:dyDescent="0.25">
      <c r="A42" s="195" t="s">
        <v>1</v>
      </c>
      <c r="B42" s="196" t="s">
        <v>44</v>
      </c>
      <c r="C42" s="195" t="s">
        <v>104</v>
      </c>
      <c r="D42" s="78"/>
      <c r="E42" s="201" t="s">
        <v>94</v>
      </c>
      <c r="F42" s="202"/>
      <c r="G42" s="193" t="s">
        <v>95</v>
      </c>
      <c r="H42" s="194"/>
      <c r="I42" s="193" t="s">
        <v>5</v>
      </c>
      <c r="J42" s="194"/>
      <c r="K42" s="193" t="s">
        <v>6</v>
      </c>
      <c r="L42" s="194"/>
      <c r="M42" s="193" t="s">
        <v>7</v>
      </c>
      <c r="N42" s="194"/>
      <c r="O42" s="193" t="s">
        <v>97</v>
      </c>
      <c r="P42" s="194"/>
      <c r="Q42" s="193" t="s">
        <v>93</v>
      </c>
      <c r="R42" s="194"/>
      <c r="S42" s="199" t="s">
        <v>108</v>
      </c>
    </row>
    <row r="43" spans="1:19" s="3" customFormat="1" ht="63" x14ac:dyDescent="0.25">
      <c r="A43" s="195"/>
      <c r="B43" s="197"/>
      <c r="C43" s="195"/>
      <c r="D43" s="111"/>
      <c r="E43" s="16" t="s">
        <v>10</v>
      </c>
      <c r="F43" s="46" t="s">
        <v>9</v>
      </c>
      <c r="G43" s="16" t="s">
        <v>10</v>
      </c>
      <c r="H43" s="46" t="s">
        <v>9</v>
      </c>
      <c r="I43" s="16" t="s">
        <v>10</v>
      </c>
      <c r="J43" s="46" t="s">
        <v>9</v>
      </c>
      <c r="K43" s="16" t="s">
        <v>10</v>
      </c>
      <c r="L43" s="46" t="s">
        <v>9</v>
      </c>
      <c r="M43" s="16" t="s">
        <v>10</v>
      </c>
      <c r="N43" s="46" t="s">
        <v>9</v>
      </c>
      <c r="O43" s="16" t="s">
        <v>10</v>
      </c>
      <c r="P43" s="46" t="s">
        <v>9</v>
      </c>
      <c r="Q43" s="16" t="s">
        <v>10</v>
      </c>
      <c r="R43" s="46" t="s">
        <v>9</v>
      </c>
      <c r="S43" s="199"/>
    </row>
    <row r="44" spans="1:19" s="33" customFormat="1" ht="31.5" x14ac:dyDescent="0.25">
      <c r="A44" s="9">
        <v>1</v>
      </c>
      <c r="B44" s="58">
        <v>390470</v>
      </c>
      <c r="C44" s="59" t="s">
        <v>127</v>
      </c>
      <c r="D44" s="112"/>
      <c r="E44" s="65">
        <v>27530</v>
      </c>
      <c r="F44" s="67">
        <f>ROUND(E44*$F$7/1000,5)-1.3</f>
        <v>74112.213000000003</v>
      </c>
      <c r="G44" s="65">
        <v>10740</v>
      </c>
      <c r="H44" s="67">
        <f>ROUND(G44*$H$7/1000,5)</f>
        <v>39479.165999999997</v>
      </c>
      <c r="I44" s="65">
        <v>10200</v>
      </c>
      <c r="J44" s="67">
        <f>ROUND(I44*$J$7/1000,5)</f>
        <v>5544.72</v>
      </c>
      <c r="K44" s="65">
        <v>10637</v>
      </c>
      <c r="L44" s="67">
        <f>ROUND(K44*$L$7/1000,5)-0.3</f>
        <v>10602.661600000001</v>
      </c>
      <c r="M44" s="65">
        <v>463</v>
      </c>
      <c r="N44" s="67">
        <f>ROUND(M44*$N$7/1000,5)</f>
        <v>3875.8193000000001</v>
      </c>
      <c r="O44" s="65">
        <v>9352</v>
      </c>
      <c r="P44" s="67">
        <f>ROUND(O44*$P$7/1000,5)</f>
        <v>19307.204000000002</v>
      </c>
      <c r="Q44" s="122">
        <v>0</v>
      </c>
      <c r="R44" s="67">
        <f>ROUND(Q44*$R$7/1000,5)</f>
        <v>0</v>
      </c>
      <c r="S44" s="67">
        <f>F44+H44+J44+L44+N44+P44+R44</f>
        <v>152921.78390000001</v>
      </c>
    </row>
    <row r="45" spans="1:19" s="33" customFormat="1" x14ac:dyDescent="0.25">
      <c r="A45" s="9">
        <v>2</v>
      </c>
      <c r="B45" s="50">
        <v>390800</v>
      </c>
      <c r="C45" s="59" t="s">
        <v>106</v>
      </c>
      <c r="D45" s="112"/>
      <c r="E45" s="65">
        <v>5549</v>
      </c>
      <c r="F45" s="67">
        <f t="shared" ref="F45:F85" si="20">ROUND(E45*$F$7/1000,5)</f>
        <v>14938.4629</v>
      </c>
      <c r="G45" s="65">
        <v>4120</v>
      </c>
      <c r="H45" s="67">
        <f t="shared" ref="H45:H86" si="21">ROUND(G45*$H$7/1000,5)</f>
        <v>15144.708000000001</v>
      </c>
      <c r="I45" s="65">
        <v>1500</v>
      </c>
      <c r="J45" s="67">
        <f t="shared" ref="J45:J86" si="22">ROUND(I45*$J$7/1000,5)</f>
        <v>815.4</v>
      </c>
      <c r="K45" s="65">
        <v>567</v>
      </c>
      <c r="L45" s="67">
        <f t="shared" ref="L45:L86" si="23">ROUND(K45*$L$7/1000,5)</f>
        <v>565.18560000000002</v>
      </c>
      <c r="M45" s="65"/>
      <c r="N45" s="67">
        <f t="shared" ref="N45:N86" si="24">ROUND(M45*$N$7/1000,5)</f>
        <v>0</v>
      </c>
      <c r="O45" s="65"/>
      <c r="P45" s="67">
        <f t="shared" ref="P45:P86" si="25">ROUND(O45*$P$7/1000,5)</f>
        <v>0</v>
      </c>
      <c r="Q45" s="122">
        <v>0</v>
      </c>
      <c r="R45" s="67">
        <f t="shared" ref="R45:R86" si="26">ROUND(Q45*$R$7/1000,5)</f>
        <v>0</v>
      </c>
      <c r="S45" s="67">
        <f t="shared" ref="S45:S86" si="27">F45+H45+J45+L45+N45+P45+R45</f>
        <v>31463.756500000003</v>
      </c>
    </row>
    <row r="46" spans="1:19" s="33" customFormat="1" x14ac:dyDescent="0.25">
      <c r="A46" s="9">
        <v>3</v>
      </c>
      <c r="B46" s="50">
        <v>391100</v>
      </c>
      <c r="C46" s="59" t="s">
        <v>96</v>
      </c>
      <c r="D46" s="112"/>
      <c r="E46" s="65">
        <v>0</v>
      </c>
      <c r="F46" s="67">
        <f t="shared" si="20"/>
        <v>0</v>
      </c>
      <c r="G46" s="65">
        <v>0</v>
      </c>
      <c r="H46" s="67">
        <f t="shared" si="21"/>
        <v>0</v>
      </c>
      <c r="I46" s="65"/>
      <c r="J46" s="67">
        <f t="shared" si="22"/>
        <v>0</v>
      </c>
      <c r="K46" s="65">
        <v>0</v>
      </c>
      <c r="L46" s="67">
        <f t="shared" si="23"/>
        <v>0</v>
      </c>
      <c r="M46" s="65"/>
      <c r="N46" s="67">
        <f t="shared" si="24"/>
        <v>0</v>
      </c>
      <c r="O46" s="65"/>
      <c r="P46" s="67">
        <f t="shared" si="25"/>
        <v>0</v>
      </c>
      <c r="Q46" s="122">
        <v>36228</v>
      </c>
      <c r="R46" s="67">
        <f t="shared" si="26"/>
        <v>14476.7088</v>
      </c>
      <c r="S46" s="67">
        <f t="shared" si="27"/>
        <v>14476.7088</v>
      </c>
    </row>
    <row r="47" spans="1:19" s="33" customFormat="1" ht="31.5" x14ac:dyDescent="0.25">
      <c r="A47" s="9">
        <v>4</v>
      </c>
      <c r="B47" s="58">
        <v>390050</v>
      </c>
      <c r="C47" s="59" t="s">
        <v>128</v>
      </c>
      <c r="D47" s="112"/>
      <c r="E47" s="65">
        <v>0</v>
      </c>
      <c r="F47" s="67">
        <f t="shared" si="20"/>
        <v>0</v>
      </c>
      <c r="G47" s="65">
        <v>0</v>
      </c>
      <c r="H47" s="67">
        <f t="shared" si="21"/>
        <v>0</v>
      </c>
      <c r="I47" s="65"/>
      <c r="J47" s="67">
        <f t="shared" si="22"/>
        <v>0</v>
      </c>
      <c r="K47" s="65">
        <v>0</v>
      </c>
      <c r="L47" s="67">
        <f t="shared" si="23"/>
        <v>0</v>
      </c>
      <c r="M47" s="65"/>
      <c r="N47" s="67">
        <f t="shared" si="24"/>
        <v>0</v>
      </c>
      <c r="O47" s="65"/>
      <c r="P47" s="67">
        <f t="shared" si="25"/>
        <v>0</v>
      </c>
      <c r="Q47" s="122">
        <v>10150</v>
      </c>
      <c r="R47" s="67">
        <f t="shared" si="26"/>
        <v>4055.94</v>
      </c>
      <c r="S47" s="67">
        <f t="shared" si="27"/>
        <v>4055.94</v>
      </c>
    </row>
    <row r="48" spans="1:19" s="33" customFormat="1" ht="31.5" x14ac:dyDescent="0.25">
      <c r="A48" s="9">
        <v>5</v>
      </c>
      <c r="B48" s="48">
        <v>390440</v>
      </c>
      <c r="C48" s="36" t="s">
        <v>11</v>
      </c>
      <c r="D48" s="113"/>
      <c r="E48" s="65">
        <v>4963</v>
      </c>
      <c r="F48" s="67">
        <f t="shared" si="20"/>
        <v>13360.8923</v>
      </c>
      <c r="G48" s="65">
        <v>0</v>
      </c>
      <c r="H48" s="67">
        <f t="shared" si="21"/>
        <v>0</v>
      </c>
      <c r="I48" s="65">
        <v>14439</v>
      </c>
      <c r="J48" s="67">
        <f t="shared" si="22"/>
        <v>7849.0403999999999</v>
      </c>
      <c r="K48" s="65">
        <v>2985</v>
      </c>
      <c r="L48" s="67">
        <f t="shared" si="23"/>
        <v>2975.4479999999999</v>
      </c>
      <c r="M48" s="65"/>
      <c r="N48" s="67">
        <f t="shared" si="24"/>
        <v>0</v>
      </c>
      <c r="O48" s="65">
        <v>3500</v>
      </c>
      <c r="P48" s="67">
        <f t="shared" si="25"/>
        <v>7225.75</v>
      </c>
      <c r="Q48" s="122">
        <v>16039</v>
      </c>
      <c r="R48" s="67">
        <f t="shared" si="26"/>
        <v>6409.1844000000001</v>
      </c>
      <c r="S48" s="67">
        <f t="shared" si="27"/>
        <v>37820.3151</v>
      </c>
    </row>
    <row r="49" spans="1:19" s="3" customFormat="1" ht="47.25" x14ac:dyDescent="0.25">
      <c r="A49" s="9">
        <v>6</v>
      </c>
      <c r="B49" s="58">
        <v>390070</v>
      </c>
      <c r="C49" s="59" t="s">
        <v>129</v>
      </c>
      <c r="D49" s="112"/>
      <c r="E49" s="65">
        <v>13591</v>
      </c>
      <c r="F49" s="67">
        <f t="shared" si="20"/>
        <v>36588.331100000003</v>
      </c>
      <c r="G49" s="65">
        <v>4994</v>
      </c>
      <c r="H49" s="67">
        <f t="shared" si="21"/>
        <v>18357.444599999999</v>
      </c>
      <c r="I49" s="65"/>
      <c r="J49" s="67">
        <f t="shared" si="22"/>
        <v>0</v>
      </c>
      <c r="K49" s="65">
        <v>600</v>
      </c>
      <c r="L49" s="67">
        <f t="shared" si="23"/>
        <v>598.08000000000004</v>
      </c>
      <c r="M49" s="65"/>
      <c r="N49" s="67">
        <f t="shared" si="24"/>
        <v>0</v>
      </c>
      <c r="O49" s="65"/>
      <c r="P49" s="67">
        <f t="shared" si="25"/>
        <v>0</v>
      </c>
      <c r="Q49" s="122">
        <v>0</v>
      </c>
      <c r="R49" s="67">
        <f t="shared" si="26"/>
        <v>0</v>
      </c>
      <c r="S49" s="67">
        <f t="shared" si="27"/>
        <v>55543.8557</v>
      </c>
    </row>
    <row r="50" spans="1:19" s="3" customFormat="1" x14ac:dyDescent="0.25">
      <c r="A50" s="9">
        <v>7</v>
      </c>
      <c r="B50" s="48">
        <v>390100</v>
      </c>
      <c r="C50" s="37" t="s">
        <v>101</v>
      </c>
      <c r="D50" s="95"/>
      <c r="E50" s="65">
        <v>0</v>
      </c>
      <c r="F50" s="67">
        <f t="shared" si="20"/>
        <v>0</v>
      </c>
      <c r="G50" s="65">
        <v>0</v>
      </c>
      <c r="H50" s="67">
        <f t="shared" si="21"/>
        <v>0</v>
      </c>
      <c r="I50" s="65">
        <v>1498</v>
      </c>
      <c r="J50" s="67">
        <f t="shared" si="22"/>
        <v>814.31280000000004</v>
      </c>
      <c r="K50" s="65">
        <v>4509</v>
      </c>
      <c r="L50" s="67">
        <f t="shared" si="23"/>
        <v>4494.5712000000003</v>
      </c>
      <c r="M50" s="65"/>
      <c r="N50" s="67">
        <f t="shared" si="24"/>
        <v>0</v>
      </c>
      <c r="O50" s="65"/>
      <c r="P50" s="67">
        <f t="shared" si="25"/>
        <v>0</v>
      </c>
      <c r="Q50" s="122">
        <v>0</v>
      </c>
      <c r="R50" s="67">
        <f t="shared" si="26"/>
        <v>0</v>
      </c>
      <c r="S50" s="67">
        <f t="shared" si="27"/>
        <v>5308.884</v>
      </c>
    </row>
    <row r="51" spans="1:19" s="3" customFormat="1" x14ac:dyDescent="0.25">
      <c r="A51" s="9">
        <v>8</v>
      </c>
      <c r="B51" s="48">
        <v>390090</v>
      </c>
      <c r="C51" s="37" t="s">
        <v>102</v>
      </c>
      <c r="D51" s="95"/>
      <c r="E51" s="65">
        <v>0</v>
      </c>
      <c r="F51" s="67">
        <f t="shared" si="20"/>
        <v>0</v>
      </c>
      <c r="G51" s="65">
        <v>0</v>
      </c>
      <c r="H51" s="67">
        <f t="shared" si="21"/>
        <v>0</v>
      </c>
      <c r="I51" s="65">
        <v>3603</v>
      </c>
      <c r="J51" s="67">
        <f t="shared" si="22"/>
        <v>1958.5907999999999</v>
      </c>
      <c r="K51" s="65">
        <v>50</v>
      </c>
      <c r="L51" s="67">
        <f t="shared" si="23"/>
        <v>49.84</v>
      </c>
      <c r="M51" s="65"/>
      <c r="N51" s="67">
        <f t="shared" si="24"/>
        <v>0</v>
      </c>
      <c r="O51" s="65"/>
      <c r="P51" s="67">
        <f t="shared" si="25"/>
        <v>0</v>
      </c>
      <c r="Q51" s="122">
        <v>0</v>
      </c>
      <c r="R51" s="67">
        <f t="shared" si="26"/>
        <v>0</v>
      </c>
      <c r="S51" s="67">
        <f t="shared" si="27"/>
        <v>2008.4307999999999</v>
      </c>
    </row>
    <row r="52" spans="1:19" s="3" customFormat="1" x14ac:dyDescent="0.25">
      <c r="A52" s="9">
        <v>9</v>
      </c>
      <c r="B52" s="48">
        <v>390400</v>
      </c>
      <c r="C52" s="37" t="s">
        <v>103</v>
      </c>
      <c r="D52" s="95"/>
      <c r="E52" s="65">
        <v>0</v>
      </c>
      <c r="F52" s="67">
        <f t="shared" si="20"/>
        <v>0</v>
      </c>
      <c r="G52" s="65">
        <v>0</v>
      </c>
      <c r="H52" s="67">
        <f t="shared" si="21"/>
        <v>0</v>
      </c>
      <c r="I52" s="65">
        <v>15523</v>
      </c>
      <c r="J52" s="67">
        <f t="shared" si="22"/>
        <v>8438.3027999999995</v>
      </c>
      <c r="K52" s="65">
        <v>5690</v>
      </c>
      <c r="L52" s="67">
        <f t="shared" si="23"/>
        <v>5671.7920000000004</v>
      </c>
      <c r="M52" s="65"/>
      <c r="N52" s="67">
        <f t="shared" si="24"/>
        <v>0</v>
      </c>
      <c r="O52" s="65"/>
      <c r="P52" s="67">
        <f t="shared" si="25"/>
        <v>0</v>
      </c>
      <c r="Q52" s="122">
        <v>0</v>
      </c>
      <c r="R52" s="67">
        <f t="shared" si="26"/>
        <v>0</v>
      </c>
      <c r="S52" s="67">
        <f t="shared" si="27"/>
        <v>14110.094799999999</v>
      </c>
    </row>
    <row r="53" spans="1:19" s="3" customFormat="1" x14ac:dyDescent="0.25">
      <c r="A53" s="9"/>
      <c r="B53" s="48">
        <v>390110</v>
      </c>
      <c r="C53" s="37" t="s">
        <v>100</v>
      </c>
      <c r="D53" s="95"/>
      <c r="E53" s="65">
        <v>0</v>
      </c>
      <c r="F53" s="67">
        <f t="shared" si="20"/>
        <v>0</v>
      </c>
      <c r="G53" s="65">
        <v>0</v>
      </c>
      <c r="H53" s="67">
        <f t="shared" si="21"/>
        <v>0</v>
      </c>
      <c r="I53" s="65"/>
      <c r="J53" s="67">
        <f t="shared" si="22"/>
        <v>0</v>
      </c>
      <c r="K53" s="65">
        <v>0</v>
      </c>
      <c r="L53" s="67">
        <f t="shared" si="23"/>
        <v>0</v>
      </c>
      <c r="M53" s="65"/>
      <c r="N53" s="67">
        <f t="shared" si="24"/>
        <v>0</v>
      </c>
      <c r="O53" s="65"/>
      <c r="P53" s="67">
        <f t="shared" si="25"/>
        <v>0</v>
      </c>
      <c r="Q53" s="122">
        <v>0</v>
      </c>
      <c r="R53" s="67">
        <f t="shared" si="26"/>
        <v>0</v>
      </c>
      <c r="S53" s="67">
        <f t="shared" si="27"/>
        <v>0</v>
      </c>
    </row>
    <row r="54" spans="1:19" s="3" customFormat="1" ht="31.5" x14ac:dyDescent="0.25">
      <c r="A54" s="9">
        <v>10</v>
      </c>
      <c r="B54" s="48">
        <v>390890</v>
      </c>
      <c r="C54" s="36" t="s">
        <v>130</v>
      </c>
      <c r="D54" s="113"/>
      <c r="E54" s="65">
        <v>0</v>
      </c>
      <c r="F54" s="67">
        <f t="shared" si="20"/>
        <v>0</v>
      </c>
      <c r="G54" s="65">
        <v>0</v>
      </c>
      <c r="H54" s="67">
        <f t="shared" si="21"/>
        <v>0</v>
      </c>
      <c r="I54" s="65">
        <v>10660</v>
      </c>
      <c r="J54" s="67">
        <f t="shared" si="22"/>
        <v>5794.7759999999998</v>
      </c>
      <c r="K54" s="65">
        <v>0</v>
      </c>
      <c r="L54" s="67">
        <f t="shared" si="23"/>
        <v>0</v>
      </c>
      <c r="M54" s="65"/>
      <c r="N54" s="67">
        <f t="shared" si="24"/>
        <v>0</v>
      </c>
      <c r="O54" s="65"/>
      <c r="P54" s="67">
        <f t="shared" si="25"/>
        <v>0</v>
      </c>
      <c r="Q54" s="122">
        <v>0</v>
      </c>
      <c r="R54" s="67">
        <f t="shared" si="26"/>
        <v>0</v>
      </c>
      <c r="S54" s="67">
        <f t="shared" si="27"/>
        <v>5794.7759999999998</v>
      </c>
    </row>
    <row r="55" spans="1:19" s="3" customFormat="1" x14ac:dyDescent="0.25">
      <c r="A55" s="9">
        <v>11</v>
      </c>
      <c r="B55" s="48">
        <v>390200</v>
      </c>
      <c r="C55" s="37" t="s">
        <v>34</v>
      </c>
      <c r="D55" s="95"/>
      <c r="E55" s="65">
        <v>0</v>
      </c>
      <c r="F55" s="67">
        <f t="shared" si="20"/>
        <v>0</v>
      </c>
      <c r="G55" s="65">
        <v>0</v>
      </c>
      <c r="H55" s="67">
        <f t="shared" si="21"/>
        <v>0</v>
      </c>
      <c r="I55" s="65">
        <v>124</v>
      </c>
      <c r="J55" s="67">
        <f t="shared" si="22"/>
        <v>67.406400000000005</v>
      </c>
      <c r="K55" s="65">
        <v>579</v>
      </c>
      <c r="L55" s="67">
        <f t="shared" si="23"/>
        <v>577.1472</v>
      </c>
      <c r="M55" s="65"/>
      <c r="N55" s="67">
        <f t="shared" si="24"/>
        <v>0</v>
      </c>
      <c r="O55" s="65"/>
      <c r="P55" s="67">
        <f t="shared" si="25"/>
        <v>0</v>
      </c>
      <c r="Q55" s="122">
        <v>0</v>
      </c>
      <c r="R55" s="67">
        <f t="shared" si="26"/>
        <v>0</v>
      </c>
      <c r="S55" s="67">
        <f t="shared" si="27"/>
        <v>644.55359999999996</v>
      </c>
    </row>
    <row r="56" spans="1:19" s="3" customFormat="1" x14ac:dyDescent="0.25">
      <c r="A56" s="9">
        <v>12</v>
      </c>
      <c r="B56" s="48">
        <v>390160</v>
      </c>
      <c r="C56" s="37" t="s">
        <v>21</v>
      </c>
      <c r="D56" s="95"/>
      <c r="E56" s="65">
        <v>0</v>
      </c>
      <c r="F56" s="67">
        <f t="shared" si="20"/>
        <v>0</v>
      </c>
      <c r="G56" s="65">
        <v>0</v>
      </c>
      <c r="H56" s="67">
        <f t="shared" si="21"/>
        <v>0</v>
      </c>
      <c r="I56" s="65">
        <v>1468</v>
      </c>
      <c r="J56" s="67">
        <f t="shared" si="22"/>
        <v>798.00480000000005</v>
      </c>
      <c r="K56" s="65">
        <v>50</v>
      </c>
      <c r="L56" s="67">
        <f t="shared" si="23"/>
        <v>49.84</v>
      </c>
      <c r="M56" s="65"/>
      <c r="N56" s="67">
        <f t="shared" si="24"/>
        <v>0</v>
      </c>
      <c r="O56" s="65"/>
      <c r="P56" s="67">
        <f t="shared" si="25"/>
        <v>0</v>
      </c>
      <c r="Q56" s="122">
        <v>0</v>
      </c>
      <c r="R56" s="67">
        <f t="shared" si="26"/>
        <v>0</v>
      </c>
      <c r="S56" s="67">
        <f t="shared" si="27"/>
        <v>847.84480000000008</v>
      </c>
    </row>
    <row r="57" spans="1:19" s="3" customFormat="1" x14ac:dyDescent="0.25">
      <c r="A57" s="9">
        <v>13</v>
      </c>
      <c r="B57" s="48">
        <v>390210</v>
      </c>
      <c r="C57" s="37" t="s">
        <v>29</v>
      </c>
      <c r="D57" s="95"/>
      <c r="E57" s="65">
        <v>0</v>
      </c>
      <c r="F57" s="67">
        <f t="shared" si="20"/>
        <v>0</v>
      </c>
      <c r="G57" s="65">
        <v>0</v>
      </c>
      <c r="H57" s="67">
        <f t="shared" si="21"/>
        <v>0</v>
      </c>
      <c r="I57" s="65"/>
      <c r="J57" s="67">
        <f t="shared" si="22"/>
        <v>0</v>
      </c>
      <c r="K57" s="65">
        <v>1200</v>
      </c>
      <c r="L57" s="67">
        <f t="shared" si="23"/>
        <v>1196.1600000000001</v>
      </c>
      <c r="M57" s="65"/>
      <c r="N57" s="67">
        <f t="shared" si="24"/>
        <v>0</v>
      </c>
      <c r="O57" s="65"/>
      <c r="P57" s="67">
        <f t="shared" si="25"/>
        <v>0</v>
      </c>
      <c r="Q57" s="122">
        <v>0</v>
      </c>
      <c r="R57" s="67">
        <f t="shared" si="26"/>
        <v>0</v>
      </c>
      <c r="S57" s="67">
        <f t="shared" si="27"/>
        <v>1196.1600000000001</v>
      </c>
    </row>
    <row r="58" spans="1:19" s="3" customFormat="1" x14ac:dyDescent="0.25">
      <c r="A58" s="9">
        <v>14</v>
      </c>
      <c r="B58" s="48">
        <v>390220</v>
      </c>
      <c r="C58" s="37" t="s">
        <v>131</v>
      </c>
      <c r="D58" s="95"/>
      <c r="E58" s="65">
        <v>0</v>
      </c>
      <c r="F58" s="67">
        <f t="shared" si="20"/>
        <v>0</v>
      </c>
      <c r="G58" s="65">
        <v>0</v>
      </c>
      <c r="H58" s="67">
        <f t="shared" si="21"/>
        <v>0</v>
      </c>
      <c r="I58" s="65">
        <v>1000</v>
      </c>
      <c r="J58" s="67">
        <f t="shared" si="22"/>
        <v>543.6</v>
      </c>
      <c r="K58" s="65">
        <v>1564</v>
      </c>
      <c r="L58" s="67">
        <f t="shared" si="23"/>
        <v>1558.9952000000001</v>
      </c>
      <c r="M58" s="65"/>
      <c r="N58" s="67">
        <f t="shared" si="24"/>
        <v>0</v>
      </c>
      <c r="O58" s="65"/>
      <c r="P58" s="67">
        <f t="shared" si="25"/>
        <v>0</v>
      </c>
      <c r="Q58" s="122">
        <v>0</v>
      </c>
      <c r="R58" s="67">
        <f t="shared" si="26"/>
        <v>0</v>
      </c>
      <c r="S58" s="67">
        <f t="shared" si="27"/>
        <v>2102.5952000000002</v>
      </c>
    </row>
    <row r="59" spans="1:19" s="3" customFormat="1" x14ac:dyDescent="0.25">
      <c r="A59" s="9">
        <v>15</v>
      </c>
      <c r="B59" s="48">
        <v>390230</v>
      </c>
      <c r="C59" s="37" t="s">
        <v>27</v>
      </c>
      <c r="D59" s="95"/>
      <c r="E59" s="65">
        <v>2707</v>
      </c>
      <c r="F59" s="67">
        <f t="shared" si="20"/>
        <v>7287.5146999999997</v>
      </c>
      <c r="G59" s="65">
        <v>0</v>
      </c>
      <c r="H59" s="67">
        <f t="shared" si="21"/>
        <v>0</v>
      </c>
      <c r="I59" s="65">
        <v>1296</v>
      </c>
      <c r="J59" s="67">
        <v>727.55478000000005</v>
      </c>
      <c r="K59" s="65">
        <v>557</v>
      </c>
      <c r="L59" s="67">
        <f t="shared" si="23"/>
        <v>555.21759999999995</v>
      </c>
      <c r="M59" s="65"/>
      <c r="N59" s="67">
        <f t="shared" si="24"/>
        <v>0</v>
      </c>
      <c r="O59" s="65"/>
      <c r="P59" s="67">
        <f t="shared" si="25"/>
        <v>0</v>
      </c>
      <c r="Q59" s="122">
        <v>0</v>
      </c>
      <c r="R59" s="67">
        <f t="shared" si="26"/>
        <v>0</v>
      </c>
      <c r="S59" s="67">
        <f t="shared" si="27"/>
        <v>8570.2870800000001</v>
      </c>
    </row>
    <row r="60" spans="1:19" s="3" customFormat="1" x14ac:dyDescent="0.25">
      <c r="A60" s="9">
        <v>16</v>
      </c>
      <c r="B60" s="48">
        <v>390240</v>
      </c>
      <c r="C60" s="37" t="s">
        <v>26</v>
      </c>
      <c r="D60" s="95"/>
      <c r="E60" s="65">
        <v>1617</v>
      </c>
      <c r="F60" s="67">
        <f t="shared" si="20"/>
        <v>4353.1256999999996</v>
      </c>
      <c r="G60" s="65">
        <v>0</v>
      </c>
      <c r="H60" s="67">
        <f t="shared" si="21"/>
        <v>0</v>
      </c>
      <c r="I60" s="65">
        <v>2305</v>
      </c>
      <c r="J60" s="67">
        <f t="shared" si="22"/>
        <v>1252.998</v>
      </c>
      <c r="K60" s="65">
        <v>1684</v>
      </c>
      <c r="L60" s="67">
        <f t="shared" si="23"/>
        <v>1678.6112000000001</v>
      </c>
      <c r="M60" s="65"/>
      <c r="N60" s="67">
        <f t="shared" si="24"/>
        <v>0</v>
      </c>
      <c r="O60" s="65"/>
      <c r="P60" s="67">
        <f t="shared" si="25"/>
        <v>0</v>
      </c>
      <c r="Q60" s="122">
        <v>0</v>
      </c>
      <c r="R60" s="67">
        <f t="shared" si="26"/>
        <v>0</v>
      </c>
      <c r="S60" s="67">
        <f t="shared" si="27"/>
        <v>7284.7349000000004</v>
      </c>
    </row>
    <row r="61" spans="1:19" s="3" customFormat="1" x14ac:dyDescent="0.25">
      <c r="A61" s="9">
        <v>17</v>
      </c>
      <c r="B61" s="48">
        <v>390290</v>
      </c>
      <c r="C61" s="37" t="s">
        <v>36</v>
      </c>
      <c r="D61" s="95"/>
      <c r="E61" s="65">
        <v>0</v>
      </c>
      <c r="F61" s="67">
        <f t="shared" si="20"/>
        <v>0</v>
      </c>
      <c r="G61" s="65">
        <v>0</v>
      </c>
      <c r="H61" s="67">
        <f t="shared" si="21"/>
        <v>0</v>
      </c>
      <c r="I61" s="65">
        <v>565</v>
      </c>
      <c r="J61" s="67">
        <f t="shared" si="22"/>
        <v>307.13400000000001</v>
      </c>
      <c r="K61" s="65">
        <v>768</v>
      </c>
      <c r="L61" s="67">
        <f t="shared" si="23"/>
        <v>765.54240000000004</v>
      </c>
      <c r="M61" s="65"/>
      <c r="N61" s="67">
        <f t="shared" si="24"/>
        <v>0</v>
      </c>
      <c r="O61" s="65"/>
      <c r="P61" s="67">
        <f t="shared" si="25"/>
        <v>0</v>
      </c>
      <c r="Q61" s="122">
        <v>0</v>
      </c>
      <c r="R61" s="67">
        <f t="shared" si="26"/>
        <v>0</v>
      </c>
      <c r="S61" s="67">
        <f t="shared" si="27"/>
        <v>1072.6764000000001</v>
      </c>
    </row>
    <row r="62" spans="1:19" s="3" customFormat="1" x14ac:dyDescent="0.25">
      <c r="A62" s="9">
        <v>18</v>
      </c>
      <c r="B62" s="48">
        <v>390370</v>
      </c>
      <c r="C62" s="37" t="s">
        <v>22</v>
      </c>
      <c r="D62" s="95"/>
      <c r="E62" s="65">
        <v>0</v>
      </c>
      <c r="F62" s="67">
        <f t="shared" si="20"/>
        <v>0</v>
      </c>
      <c r="G62" s="65">
        <v>0</v>
      </c>
      <c r="H62" s="67">
        <f t="shared" si="21"/>
        <v>0</v>
      </c>
      <c r="I62" s="65"/>
      <c r="J62" s="67">
        <f t="shared" si="22"/>
        <v>0</v>
      </c>
      <c r="K62" s="65">
        <v>385</v>
      </c>
      <c r="L62" s="67">
        <f t="shared" si="23"/>
        <v>383.76799999999997</v>
      </c>
      <c r="M62" s="65"/>
      <c r="N62" s="67">
        <f t="shared" si="24"/>
        <v>0</v>
      </c>
      <c r="O62" s="65"/>
      <c r="P62" s="67">
        <f t="shared" si="25"/>
        <v>0</v>
      </c>
      <c r="Q62" s="122">
        <v>0</v>
      </c>
      <c r="R62" s="67">
        <f t="shared" si="26"/>
        <v>0</v>
      </c>
      <c r="S62" s="67">
        <f t="shared" si="27"/>
        <v>383.76799999999997</v>
      </c>
    </row>
    <row r="63" spans="1:19" s="3" customFormat="1" x14ac:dyDescent="0.25">
      <c r="A63" s="9"/>
      <c r="B63" s="48">
        <v>390260</v>
      </c>
      <c r="C63" s="37" t="s">
        <v>33</v>
      </c>
      <c r="D63" s="95"/>
      <c r="E63" s="65">
        <v>0</v>
      </c>
      <c r="F63" s="67">
        <f t="shared" si="20"/>
        <v>0</v>
      </c>
      <c r="G63" s="65">
        <v>0</v>
      </c>
      <c r="H63" s="67">
        <f t="shared" si="21"/>
        <v>0</v>
      </c>
      <c r="I63" s="65"/>
      <c r="J63" s="67">
        <f t="shared" si="22"/>
        <v>0</v>
      </c>
      <c r="K63" s="65">
        <v>0</v>
      </c>
      <c r="L63" s="67">
        <f t="shared" si="23"/>
        <v>0</v>
      </c>
      <c r="M63" s="65"/>
      <c r="N63" s="67">
        <f t="shared" si="24"/>
        <v>0</v>
      </c>
      <c r="O63" s="65"/>
      <c r="P63" s="67">
        <f t="shared" si="25"/>
        <v>0</v>
      </c>
      <c r="Q63" s="122">
        <v>0</v>
      </c>
      <c r="R63" s="67">
        <f t="shared" si="26"/>
        <v>0</v>
      </c>
      <c r="S63" s="67">
        <f t="shared" si="27"/>
        <v>0</v>
      </c>
    </row>
    <row r="64" spans="1:19" s="3" customFormat="1" ht="18.75" customHeight="1" x14ac:dyDescent="0.25">
      <c r="A64" s="9">
        <v>19</v>
      </c>
      <c r="B64" s="50">
        <v>390480</v>
      </c>
      <c r="C64" s="51" t="s">
        <v>99</v>
      </c>
      <c r="D64" s="113"/>
      <c r="E64" s="65">
        <v>57</v>
      </c>
      <c r="F64" s="67">
        <f t="shared" si="20"/>
        <v>153.44970000000001</v>
      </c>
      <c r="G64" s="65">
        <v>50</v>
      </c>
      <c r="H64" s="67">
        <f t="shared" si="21"/>
        <v>183.79499999999999</v>
      </c>
      <c r="I64" s="65">
        <v>1590</v>
      </c>
      <c r="J64" s="67">
        <f t="shared" si="22"/>
        <v>864.32399999999996</v>
      </c>
      <c r="K64" s="65">
        <v>1428</v>
      </c>
      <c r="L64" s="67">
        <f t="shared" si="23"/>
        <v>1423.4304</v>
      </c>
      <c r="M64" s="65"/>
      <c r="N64" s="67">
        <f t="shared" si="24"/>
        <v>0</v>
      </c>
      <c r="O64" s="65"/>
      <c r="P64" s="67">
        <f t="shared" si="25"/>
        <v>0</v>
      </c>
      <c r="Q64" s="122">
        <v>0</v>
      </c>
      <c r="R64" s="67">
        <f t="shared" si="26"/>
        <v>0</v>
      </c>
      <c r="S64" s="67">
        <f t="shared" si="27"/>
        <v>2624.9991</v>
      </c>
    </row>
    <row r="65" spans="1:19" s="3" customFormat="1" x14ac:dyDescent="0.25">
      <c r="A65" s="9">
        <v>20</v>
      </c>
      <c r="B65" s="50">
        <v>390250</v>
      </c>
      <c r="C65" s="47" t="s">
        <v>38</v>
      </c>
      <c r="D65" s="95"/>
      <c r="E65" s="65">
        <v>0</v>
      </c>
      <c r="F65" s="67">
        <f t="shared" si="20"/>
        <v>0</v>
      </c>
      <c r="G65" s="65">
        <v>0</v>
      </c>
      <c r="H65" s="67">
        <f t="shared" si="21"/>
        <v>0</v>
      </c>
      <c r="I65" s="65"/>
      <c r="J65" s="67">
        <f t="shared" si="22"/>
        <v>0</v>
      </c>
      <c r="K65" s="65">
        <v>50</v>
      </c>
      <c r="L65" s="67">
        <f t="shared" si="23"/>
        <v>49.84</v>
      </c>
      <c r="M65" s="65"/>
      <c r="N65" s="67">
        <f t="shared" si="24"/>
        <v>0</v>
      </c>
      <c r="O65" s="65"/>
      <c r="P65" s="67">
        <f t="shared" si="25"/>
        <v>0</v>
      </c>
      <c r="Q65" s="122">
        <v>0</v>
      </c>
      <c r="R65" s="67">
        <f t="shared" si="26"/>
        <v>0</v>
      </c>
      <c r="S65" s="67">
        <f t="shared" si="27"/>
        <v>49.84</v>
      </c>
    </row>
    <row r="66" spans="1:19" s="3" customFormat="1" x14ac:dyDescent="0.25">
      <c r="A66" s="9">
        <v>21</v>
      </c>
      <c r="B66" s="50">
        <v>390300</v>
      </c>
      <c r="C66" s="47" t="s">
        <v>37</v>
      </c>
      <c r="D66" s="95"/>
      <c r="E66" s="65">
        <v>0</v>
      </c>
      <c r="F66" s="67">
        <f t="shared" si="20"/>
        <v>0</v>
      </c>
      <c r="G66" s="65">
        <v>0</v>
      </c>
      <c r="H66" s="67">
        <f t="shared" si="21"/>
        <v>0</v>
      </c>
      <c r="I66" s="65">
        <v>1000</v>
      </c>
      <c r="J66" s="67">
        <f t="shared" si="22"/>
        <v>543.6</v>
      </c>
      <c r="K66" s="65">
        <v>300</v>
      </c>
      <c r="L66" s="67">
        <f t="shared" si="23"/>
        <v>299.04000000000002</v>
      </c>
      <c r="M66" s="65"/>
      <c r="N66" s="67">
        <f t="shared" si="24"/>
        <v>0</v>
      </c>
      <c r="O66" s="65"/>
      <c r="P66" s="67">
        <f t="shared" si="25"/>
        <v>0</v>
      </c>
      <c r="Q66" s="122">
        <v>0</v>
      </c>
      <c r="R66" s="67">
        <f t="shared" si="26"/>
        <v>0</v>
      </c>
      <c r="S66" s="67">
        <f t="shared" si="27"/>
        <v>842.6400000000001</v>
      </c>
    </row>
    <row r="67" spans="1:19" s="3" customFormat="1" x14ac:dyDescent="0.25">
      <c r="A67" s="9">
        <v>22</v>
      </c>
      <c r="B67" s="50">
        <v>390310</v>
      </c>
      <c r="C67" s="47" t="s">
        <v>31</v>
      </c>
      <c r="D67" s="95"/>
      <c r="E67" s="65">
        <v>0</v>
      </c>
      <c r="F67" s="67">
        <f t="shared" si="20"/>
        <v>0</v>
      </c>
      <c r="G67" s="65">
        <v>0</v>
      </c>
      <c r="H67" s="67">
        <f t="shared" si="21"/>
        <v>0</v>
      </c>
      <c r="I67" s="65"/>
      <c r="J67" s="67">
        <f t="shared" si="22"/>
        <v>0</v>
      </c>
      <c r="K67" s="65">
        <v>270</v>
      </c>
      <c r="L67" s="67">
        <f t="shared" si="23"/>
        <v>269.13600000000002</v>
      </c>
      <c r="M67" s="65"/>
      <c r="N67" s="67">
        <f t="shared" si="24"/>
        <v>0</v>
      </c>
      <c r="O67" s="65"/>
      <c r="P67" s="67">
        <f t="shared" si="25"/>
        <v>0</v>
      </c>
      <c r="Q67" s="122">
        <v>0</v>
      </c>
      <c r="R67" s="67">
        <f t="shared" si="26"/>
        <v>0</v>
      </c>
      <c r="S67" s="67">
        <f t="shared" si="27"/>
        <v>269.13600000000002</v>
      </c>
    </row>
    <row r="68" spans="1:19" s="3" customFormat="1" x14ac:dyDescent="0.25">
      <c r="A68" s="9">
        <v>23</v>
      </c>
      <c r="B68" s="50">
        <v>390320</v>
      </c>
      <c r="C68" s="47" t="s">
        <v>32</v>
      </c>
      <c r="D68" s="95"/>
      <c r="E68" s="65">
        <v>0</v>
      </c>
      <c r="F68" s="67">
        <f t="shared" si="20"/>
        <v>0</v>
      </c>
      <c r="G68" s="65">
        <v>0</v>
      </c>
      <c r="H68" s="67">
        <f t="shared" si="21"/>
        <v>0</v>
      </c>
      <c r="I68" s="65">
        <v>1992</v>
      </c>
      <c r="J68" s="67">
        <f t="shared" si="22"/>
        <v>1082.8512000000001</v>
      </c>
      <c r="K68" s="65">
        <v>517</v>
      </c>
      <c r="L68" s="67">
        <f t="shared" si="23"/>
        <v>515.34559999999999</v>
      </c>
      <c r="M68" s="65"/>
      <c r="N68" s="67">
        <f t="shared" si="24"/>
        <v>0</v>
      </c>
      <c r="O68" s="65"/>
      <c r="P68" s="67">
        <f t="shared" si="25"/>
        <v>0</v>
      </c>
      <c r="Q68" s="122">
        <v>0</v>
      </c>
      <c r="R68" s="67">
        <f t="shared" si="26"/>
        <v>0</v>
      </c>
      <c r="S68" s="67">
        <f t="shared" si="27"/>
        <v>1598.1968000000002</v>
      </c>
    </row>
    <row r="69" spans="1:19" s="3" customFormat="1" x14ac:dyDescent="0.25">
      <c r="A69" s="9">
        <v>24</v>
      </c>
      <c r="B69" s="50">
        <v>390180</v>
      </c>
      <c r="C69" s="47" t="s">
        <v>124</v>
      </c>
      <c r="D69" s="95"/>
      <c r="E69" s="65">
        <v>0</v>
      </c>
      <c r="F69" s="67">
        <f t="shared" si="20"/>
        <v>0</v>
      </c>
      <c r="G69" s="65">
        <v>0</v>
      </c>
      <c r="H69" s="67">
        <f t="shared" si="21"/>
        <v>0</v>
      </c>
      <c r="I69" s="65">
        <v>1000</v>
      </c>
      <c r="J69" s="67">
        <f t="shared" si="22"/>
        <v>543.6</v>
      </c>
      <c r="K69" s="65">
        <v>993</v>
      </c>
      <c r="L69" s="67">
        <f t="shared" si="23"/>
        <v>989.82240000000002</v>
      </c>
      <c r="M69" s="65"/>
      <c r="N69" s="67">
        <f t="shared" si="24"/>
        <v>0</v>
      </c>
      <c r="O69" s="65"/>
      <c r="P69" s="67">
        <f t="shared" si="25"/>
        <v>0</v>
      </c>
      <c r="Q69" s="122">
        <v>0</v>
      </c>
      <c r="R69" s="67">
        <f t="shared" si="26"/>
        <v>0</v>
      </c>
      <c r="S69" s="67">
        <f t="shared" si="27"/>
        <v>1533.4223999999999</v>
      </c>
    </row>
    <row r="70" spans="1:19" s="3" customFormat="1" x14ac:dyDescent="0.25">
      <c r="A70" s="9">
        <v>25</v>
      </c>
      <c r="B70" s="50">
        <v>390270</v>
      </c>
      <c r="C70" s="47" t="s">
        <v>35</v>
      </c>
      <c r="D70" s="95"/>
      <c r="E70" s="65">
        <v>0</v>
      </c>
      <c r="F70" s="67">
        <f t="shared" si="20"/>
        <v>0</v>
      </c>
      <c r="G70" s="65">
        <v>0</v>
      </c>
      <c r="H70" s="67">
        <f t="shared" si="21"/>
        <v>0</v>
      </c>
      <c r="I70" s="65">
        <v>1672</v>
      </c>
      <c r="J70" s="67">
        <f t="shared" si="22"/>
        <v>908.89919999999995</v>
      </c>
      <c r="K70" s="65">
        <v>573</v>
      </c>
      <c r="L70" s="67">
        <f t="shared" si="23"/>
        <v>571.16639999999995</v>
      </c>
      <c r="M70" s="65"/>
      <c r="N70" s="67">
        <f t="shared" si="24"/>
        <v>0</v>
      </c>
      <c r="O70" s="65"/>
      <c r="P70" s="67">
        <f t="shared" si="25"/>
        <v>0</v>
      </c>
      <c r="Q70" s="122">
        <v>0</v>
      </c>
      <c r="R70" s="67">
        <f t="shared" si="26"/>
        <v>0</v>
      </c>
      <c r="S70" s="67">
        <f t="shared" si="27"/>
        <v>1480.0655999999999</v>
      </c>
    </row>
    <row r="71" spans="1:19" s="3" customFormat="1" x14ac:dyDescent="0.25">
      <c r="A71" s="9">
        <v>26</v>
      </c>
      <c r="B71" s="50">
        <v>390190</v>
      </c>
      <c r="C71" s="47" t="s">
        <v>23</v>
      </c>
      <c r="D71" s="95"/>
      <c r="E71" s="65">
        <v>2064</v>
      </c>
      <c r="F71" s="67">
        <f t="shared" si="20"/>
        <v>5556.4943999999996</v>
      </c>
      <c r="G71" s="65">
        <v>0</v>
      </c>
      <c r="H71" s="67">
        <f t="shared" si="21"/>
        <v>0</v>
      </c>
      <c r="I71" s="65">
        <v>4500</v>
      </c>
      <c r="J71" s="67">
        <f t="shared" si="22"/>
        <v>2446.1999999999998</v>
      </c>
      <c r="K71" s="65">
        <v>3696</v>
      </c>
      <c r="L71" s="67">
        <f t="shared" si="23"/>
        <v>3684.1727999999998</v>
      </c>
      <c r="M71" s="65"/>
      <c r="N71" s="67">
        <f t="shared" si="24"/>
        <v>0</v>
      </c>
      <c r="O71" s="65"/>
      <c r="P71" s="67">
        <f t="shared" si="25"/>
        <v>0</v>
      </c>
      <c r="Q71" s="122">
        <v>0</v>
      </c>
      <c r="R71" s="67">
        <f t="shared" si="26"/>
        <v>0</v>
      </c>
      <c r="S71" s="67">
        <f t="shared" si="27"/>
        <v>11686.867199999999</v>
      </c>
    </row>
    <row r="72" spans="1:19" s="3" customFormat="1" x14ac:dyDescent="0.25">
      <c r="A72" s="9">
        <v>27</v>
      </c>
      <c r="B72" s="50">
        <v>390280</v>
      </c>
      <c r="C72" s="47" t="s">
        <v>28</v>
      </c>
      <c r="D72" s="95"/>
      <c r="E72" s="65">
        <v>566</v>
      </c>
      <c r="F72" s="67">
        <f t="shared" si="20"/>
        <v>1523.7285999999999</v>
      </c>
      <c r="G72" s="65">
        <v>0</v>
      </c>
      <c r="H72" s="67">
        <f t="shared" si="21"/>
        <v>0</v>
      </c>
      <c r="I72" s="65">
        <v>1525</v>
      </c>
      <c r="J72" s="67">
        <f t="shared" si="22"/>
        <v>828.99</v>
      </c>
      <c r="K72" s="65">
        <v>904</v>
      </c>
      <c r="L72" s="67">
        <f t="shared" si="23"/>
        <v>901.10720000000003</v>
      </c>
      <c r="M72" s="65"/>
      <c r="N72" s="67">
        <f t="shared" si="24"/>
        <v>0</v>
      </c>
      <c r="O72" s="65"/>
      <c r="P72" s="67">
        <f t="shared" si="25"/>
        <v>0</v>
      </c>
      <c r="Q72" s="122">
        <v>0</v>
      </c>
      <c r="R72" s="67">
        <f t="shared" si="26"/>
        <v>0</v>
      </c>
      <c r="S72" s="67">
        <f t="shared" si="27"/>
        <v>3253.8258000000001</v>
      </c>
    </row>
    <row r="73" spans="1:19" s="3" customFormat="1" x14ac:dyDescent="0.25">
      <c r="A73" s="9">
        <v>28</v>
      </c>
      <c r="B73" s="50">
        <v>391000</v>
      </c>
      <c r="C73" s="47" t="s">
        <v>136</v>
      </c>
      <c r="D73" s="95"/>
      <c r="E73" s="65">
        <v>80</v>
      </c>
      <c r="F73" s="67">
        <f t="shared" si="20"/>
        <v>215.36799999999999</v>
      </c>
      <c r="G73" s="65">
        <v>0</v>
      </c>
      <c r="H73" s="67"/>
      <c r="I73" s="65"/>
      <c r="J73" s="67"/>
      <c r="K73" s="65">
        <v>0</v>
      </c>
      <c r="L73" s="67"/>
      <c r="M73" s="65"/>
      <c r="N73" s="67"/>
      <c r="O73" s="65"/>
      <c r="P73" s="67"/>
      <c r="Q73" s="122">
        <v>0</v>
      </c>
      <c r="R73" s="67"/>
      <c r="S73" s="67">
        <f t="shared" si="27"/>
        <v>215.36799999999999</v>
      </c>
    </row>
    <row r="74" spans="1:19" s="3" customFormat="1" ht="31.5" x14ac:dyDescent="0.25">
      <c r="A74" s="9">
        <v>29</v>
      </c>
      <c r="B74" s="50">
        <v>391610</v>
      </c>
      <c r="C74" s="59" t="s">
        <v>132</v>
      </c>
      <c r="D74" s="112"/>
      <c r="E74" s="120">
        <v>6229</v>
      </c>
      <c r="F74" s="67">
        <f t="shared" si="20"/>
        <v>16769.090899999999</v>
      </c>
      <c r="G74" s="65">
        <v>3488</v>
      </c>
      <c r="H74" s="67">
        <f t="shared" si="21"/>
        <v>12821.539199999999</v>
      </c>
      <c r="I74" s="65">
        <v>7500</v>
      </c>
      <c r="J74" s="67">
        <f t="shared" si="22"/>
        <v>4077</v>
      </c>
      <c r="K74" s="65">
        <v>310</v>
      </c>
      <c r="L74" s="67">
        <f t="shared" si="23"/>
        <v>309.00799999999998</v>
      </c>
      <c r="M74" s="65"/>
      <c r="N74" s="67">
        <f t="shared" si="24"/>
        <v>0</v>
      </c>
      <c r="O74" s="65"/>
      <c r="P74" s="67">
        <f t="shared" si="25"/>
        <v>0</v>
      </c>
      <c r="Q74" s="122">
        <v>0</v>
      </c>
      <c r="R74" s="67">
        <f t="shared" si="26"/>
        <v>0</v>
      </c>
      <c r="S74" s="67">
        <f t="shared" si="27"/>
        <v>33976.638099999996</v>
      </c>
    </row>
    <row r="75" spans="1:19" s="3" customFormat="1" ht="31.5" x14ac:dyDescent="0.25">
      <c r="A75" s="9">
        <v>30</v>
      </c>
      <c r="B75" s="50">
        <v>390600</v>
      </c>
      <c r="C75" s="51" t="s">
        <v>105</v>
      </c>
      <c r="D75" s="113"/>
      <c r="E75" s="120">
        <v>50</v>
      </c>
      <c r="F75" s="67">
        <f t="shared" si="20"/>
        <v>134.60499999999999</v>
      </c>
      <c r="G75" s="65">
        <v>0</v>
      </c>
      <c r="H75" s="67">
        <f t="shared" si="21"/>
        <v>0</v>
      </c>
      <c r="I75" s="65">
        <v>838</v>
      </c>
      <c r="J75" s="67">
        <f t="shared" si="22"/>
        <v>455.53680000000003</v>
      </c>
      <c r="K75" s="65">
        <v>1320</v>
      </c>
      <c r="L75" s="67">
        <f t="shared" si="23"/>
        <v>1315.7760000000001</v>
      </c>
      <c r="M75" s="65">
        <v>3</v>
      </c>
      <c r="N75" s="67">
        <f t="shared" si="24"/>
        <v>25.113299999999999</v>
      </c>
      <c r="O75" s="65">
        <v>86</v>
      </c>
      <c r="P75" s="67">
        <f t="shared" si="25"/>
        <v>177.547</v>
      </c>
      <c r="Q75" s="122">
        <v>100</v>
      </c>
      <c r="R75" s="67">
        <f t="shared" si="26"/>
        <v>39.96</v>
      </c>
      <c r="S75" s="67">
        <f t="shared" si="27"/>
        <v>2148.5381000000002</v>
      </c>
    </row>
    <row r="76" spans="1:19" s="3" customFormat="1" ht="31.5" x14ac:dyDescent="0.25">
      <c r="A76" s="9">
        <v>31</v>
      </c>
      <c r="B76" s="50">
        <v>390340</v>
      </c>
      <c r="C76" s="51" t="s">
        <v>110</v>
      </c>
      <c r="D76" s="113"/>
      <c r="E76" s="120">
        <v>2156</v>
      </c>
      <c r="F76" s="67">
        <f t="shared" si="20"/>
        <v>5804.1675999999998</v>
      </c>
      <c r="G76" s="65">
        <v>0</v>
      </c>
      <c r="H76" s="67">
        <f t="shared" si="21"/>
        <v>0</v>
      </c>
      <c r="I76" s="65">
        <v>5445</v>
      </c>
      <c r="J76" s="67">
        <f t="shared" si="22"/>
        <v>2959.902</v>
      </c>
      <c r="K76" s="65">
        <v>1366</v>
      </c>
      <c r="L76" s="67">
        <f t="shared" si="23"/>
        <v>1361.6288</v>
      </c>
      <c r="M76" s="65"/>
      <c r="N76" s="67">
        <f t="shared" si="24"/>
        <v>0</v>
      </c>
      <c r="O76" s="65"/>
      <c r="P76" s="67">
        <f t="shared" si="25"/>
        <v>0</v>
      </c>
      <c r="Q76" s="122">
        <v>0</v>
      </c>
      <c r="R76" s="67">
        <f t="shared" si="26"/>
        <v>0</v>
      </c>
      <c r="S76" s="67">
        <f t="shared" si="27"/>
        <v>10125.698399999999</v>
      </c>
    </row>
    <row r="77" spans="1:19" s="3" customFormat="1" ht="31.5" x14ac:dyDescent="0.25">
      <c r="A77" s="9">
        <v>32</v>
      </c>
      <c r="B77" s="50">
        <v>391930</v>
      </c>
      <c r="C77" s="59" t="s">
        <v>133</v>
      </c>
      <c r="D77" s="112"/>
      <c r="E77" s="65">
        <v>0</v>
      </c>
      <c r="F77" s="67">
        <f t="shared" si="20"/>
        <v>0</v>
      </c>
      <c r="G77" s="65">
        <v>0</v>
      </c>
      <c r="H77" s="67">
        <f t="shared" si="21"/>
        <v>0</v>
      </c>
      <c r="I77" s="65"/>
      <c r="J77" s="67">
        <f t="shared" si="22"/>
        <v>0</v>
      </c>
      <c r="K77" s="65">
        <v>0</v>
      </c>
      <c r="L77" s="67">
        <f t="shared" si="23"/>
        <v>0</v>
      </c>
      <c r="M77" s="65">
        <v>300</v>
      </c>
      <c r="N77" s="67">
        <f t="shared" si="24"/>
        <v>2511.33</v>
      </c>
      <c r="O77" s="65"/>
      <c r="P77" s="67">
        <f t="shared" si="25"/>
        <v>0</v>
      </c>
      <c r="Q77" s="122">
        <v>0</v>
      </c>
      <c r="R77" s="67">
        <f t="shared" si="26"/>
        <v>0</v>
      </c>
      <c r="S77" s="67">
        <f t="shared" si="27"/>
        <v>2511.33</v>
      </c>
    </row>
    <row r="78" spans="1:19" s="3" customFormat="1" x14ac:dyDescent="0.25">
      <c r="A78" s="9">
        <v>33</v>
      </c>
      <c r="B78" s="50">
        <v>391970</v>
      </c>
      <c r="C78" s="59" t="s">
        <v>98</v>
      </c>
      <c r="D78" s="112"/>
      <c r="E78" s="65">
        <v>415</v>
      </c>
      <c r="F78" s="67">
        <v>1867.4947999999999</v>
      </c>
      <c r="G78" s="65">
        <v>454</v>
      </c>
      <c r="H78" s="67">
        <v>1987.98848</v>
      </c>
      <c r="I78" s="65"/>
      <c r="J78" s="67">
        <f t="shared" si="22"/>
        <v>0</v>
      </c>
      <c r="K78" s="65">
        <v>0</v>
      </c>
      <c r="L78" s="67">
        <f t="shared" si="23"/>
        <v>0</v>
      </c>
      <c r="M78" s="65"/>
      <c r="N78" s="67">
        <f t="shared" si="24"/>
        <v>0</v>
      </c>
      <c r="O78" s="65"/>
      <c r="P78" s="67">
        <f t="shared" si="25"/>
        <v>0</v>
      </c>
      <c r="Q78" s="122">
        <v>0</v>
      </c>
      <c r="R78" s="67">
        <f t="shared" si="26"/>
        <v>0</v>
      </c>
      <c r="S78" s="67">
        <f t="shared" si="27"/>
        <v>3855.4832799999999</v>
      </c>
    </row>
    <row r="79" spans="1:19" s="3" customFormat="1" x14ac:dyDescent="0.25">
      <c r="A79" s="9">
        <v>34</v>
      </c>
      <c r="B79" s="50">
        <v>391492</v>
      </c>
      <c r="C79" s="59" t="s">
        <v>116</v>
      </c>
      <c r="D79" s="112"/>
      <c r="E79" s="65">
        <v>0</v>
      </c>
      <c r="F79" s="67">
        <f t="shared" si="20"/>
        <v>0</v>
      </c>
      <c r="G79" s="65">
        <v>0</v>
      </c>
      <c r="H79" s="67">
        <f t="shared" si="21"/>
        <v>0</v>
      </c>
      <c r="I79" s="65">
        <v>2000</v>
      </c>
      <c r="J79" s="67">
        <f t="shared" si="22"/>
        <v>1087.2</v>
      </c>
      <c r="K79" s="65">
        <v>0</v>
      </c>
      <c r="L79" s="67">
        <f t="shared" si="23"/>
        <v>0</v>
      </c>
      <c r="M79" s="65"/>
      <c r="N79" s="67">
        <f t="shared" si="24"/>
        <v>0</v>
      </c>
      <c r="O79" s="65"/>
      <c r="P79" s="67">
        <f t="shared" si="25"/>
        <v>0</v>
      </c>
      <c r="Q79" s="122">
        <v>0</v>
      </c>
      <c r="R79" s="67">
        <f t="shared" si="26"/>
        <v>0</v>
      </c>
      <c r="S79" s="67">
        <f t="shared" si="27"/>
        <v>1087.2</v>
      </c>
    </row>
    <row r="80" spans="1:19" s="3" customFormat="1" ht="31.5" x14ac:dyDescent="0.25">
      <c r="A80" s="9">
        <v>35</v>
      </c>
      <c r="B80" s="58">
        <v>391370</v>
      </c>
      <c r="C80" s="59" t="s">
        <v>107</v>
      </c>
      <c r="D80" s="112"/>
      <c r="E80" s="65">
        <v>0</v>
      </c>
      <c r="F80" s="67">
        <f t="shared" si="20"/>
        <v>0</v>
      </c>
      <c r="G80" s="65">
        <v>565</v>
      </c>
      <c r="H80" s="67">
        <v>2360.7597000000005</v>
      </c>
      <c r="I80" s="65"/>
      <c r="J80" s="67">
        <f t="shared" si="22"/>
        <v>0</v>
      </c>
      <c r="K80" s="65">
        <v>0</v>
      </c>
      <c r="L80" s="67">
        <f t="shared" si="23"/>
        <v>0</v>
      </c>
      <c r="M80" s="65"/>
      <c r="N80" s="67">
        <f t="shared" si="24"/>
        <v>0</v>
      </c>
      <c r="O80" s="65"/>
      <c r="P80" s="67">
        <f t="shared" si="25"/>
        <v>0</v>
      </c>
      <c r="Q80" s="122">
        <v>0</v>
      </c>
      <c r="R80" s="67">
        <f t="shared" si="26"/>
        <v>0</v>
      </c>
      <c r="S80" s="67">
        <f t="shared" si="27"/>
        <v>2360.7597000000005</v>
      </c>
    </row>
    <row r="81" spans="1:20" s="3" customFormat="1" ht="31.5" x14ac:dyDescent="0.25">
      <c r="A81" s="9">
        <v>36</v>
      </c>
      <c r="B81" s="58">
        <v>392720</v>
      </c>
      <c r="C81" s="59" t="s">
        <v>112</v>
      </c>
      <c r="D81" s="112"/>
      <c r="E81" s="65">
        <v>0</v>
      </c>
      <c r="F81" s="67">
        <f t="shared" si="20"/>
        <v>0</v>
      </c>
      <c r="G81" s="65">
        <v>0</v>
      </c>
      <c r="H81" s="67">
        <f t="shared" si="21"/>
        <v>0</v>
      </c>
      <c r="I81" s="65"/>
      <c r="J81" s="67">
        <f t="shared" si="22"/>
        <v>0</v>
      </c>
      <c r="K81" s="65">
        <v>0</v>
      </c>
      <c r="L81" s="67">
        <f t="shared" si="23"/>
        <v>0</v>
      </c>
      <c r="M81" s="65">
        <v>100</v>
      </c>
      <c r="N81" s="67">
        <f t="shared" si="24"/>
        <v>837.11</v>
      </c>
      <c r="O81" s="65">
        <v>100</v>
      </c>
      <c r="P81" s="67">
        <f t="shared" si="25"/>
        <v>206.45</v>
      </c>
      <c r="Q81" s="122">
        <v>0</v>
      </c>
      <c r="R81" s="67">
        <f t="shared" si="26"/>
        <v>0</v>
      </c>
      <c r="S81" s="67">
        <f t="shared" si="27"/>
        <v>1043.56</v>
      </c>
    </row>
    <row r="82" spans="1:20" s="3" customFormat="1" ht="31.5" x14ac:dyDescent="0.25">
      <c r="A82" s="9">
        <v>37</v>
      </c>
      <c r="B82" s="30">
        <v>390007</v>
      </c>
      <c r="C82" s="59" t="s">
        <v>117</v>
      </c>
      <c r="D82" s="112"/>
      <c r="E82" s="65">
        <v>0</v>
      </c>
      <c r="F82" s="67">
        <f t="shared" si="20"/>
        <v>0</v>
      </c>
      <c r="G82" s="65">
        <v>0</v>
      </c>
      <c r="H82" s="67">
        <f t="shared" si="21"/>
        <v>0</v>
      </c>
      <c r="I82" s="65">
        <v>50</v>
      </c>
      <c r="J82" s="67">
        <f t="shared" si="22"/>
        <v>27.18</v>
      </c>
      <c r="K82" s="65">
        <v>0</v>
      </c>
      <c r="L82" s="67">
        <f t="shared" si="23"/>
        <v>0</v>
      </c>
      <c r="M82" s="65"/>
      <c r="N82" s="67">
        <f t="shared" si="24"/>
        <v>0</v>
      </c>
      <c r="O82" s="65"/>
      <c r="P82" s="67">
        <f t="shared" si="25"/>
        <v>0</v>
      </c>
      <c r="Q82" s="122">
        <v>0</v>
      </c>
      <c r="R82" s="67">
        <f t="shared" si="26"/>
        <v>0</v>
      </c>
      <c r="S82" s="67">
        <f t="shared" si="27"/>
        <v>27.18</v>
      </c>
    </row>
    <row r="83" spans="1:20" s="3" customFormat="1" ht="31.5" x14ac:dyDescent="0.25">
      <c r="A83" s="9">
        <v>38</v>
      </c>
      <c r="B83" s="30">
        <v>390002</v>
      </c>
      <c r="C83" s="59" t="s">
        <v>118</v>
      </c>
      <c r="D83" s="112"/>
      <c r="E83" s="65">
        <v>0</v>
      </c>
      <c r="F83" s="67">
        <f t="shared" si="20"/>
        <v>0</v>
      </c>
      <c r="G83" s="65">
        <v>0</v>
      </c>
      <c r="H83" s="67">
        <f t="shared" si="21"/>
        <v>0</v>
      </c>
      <c r="I83" s="65"/>
      <c r="J83" s="67">
        <f t="shared" si="22"/>
        <v>0</v>
      </c>
      <c r="K83" s="65">
        <v>5</v>
      </c>
      <c r="L83" s="67">
        <f t="shared" si="23"/>
        <v>4.984</v>
      </c>
      <c r="M83" s="65"/>
      <c r="N83" s="67">
        <f t="shared" si="24"/>
        <v>0</v>
      </c>
      <c r="O83" s="65"/>
      <c r="P83" s="67">
        <f t="shared" si="25"/>
        <v>0</v>
      </c>
      <c r="Q83" s="122">
        <v>0</v>
      </c>
      <c r="R83" s="67">
        <f t="shared" si="26"/>
        <v>0</v>
      </c>
      <c r="S83" s="67">
        <f t="shared" si="27"/>
        <v>4.984</v>
      </c>
    </row>
    <row r="84" spans="1:20" s="3" customFormat="1" x14ac:dyDescent="0.25">
      <c r="A84" s="9">
        <v>39</v>
      </c>
      <c r="B84" s="58">
        <v>392830</v>
      </c>
      <c r="C84" s="59" t="s">
        <v>119</v>
      </c>
      <c r="D84" s="112"/>
      <c r="E84" s="65">
        <v>0</v>
      </c>
      <c r="F84" s="67">
        <f t="shared" si="20"/>
        <v>0</v>
      </c>
      <c r="G84" s="65">
        <v>0</v>
      </c>
      <c r="H84" s="67">
        <f t="shared" si="21"/>
        <v>0</v>
      </c>
      <c r="I84" s="65"/>
      <c r="J84" s="67">
        <f t="shared" si="22"/>
        <v>0</v>
      </c>
      <c r="K84" s="65">
        <v>0</v>
      </c>
      <c r="L84" s="67">
        <f t="shared" si="23"/>
        <v>0</v>
      </c>
      <c r="M84" s="65">
        <v>100</v>
      </c>
      <c r="N84" s="67">
        <f t="shared" si="24"/>
        <v>837.11</v>
      </c>
      <c r="O84" s="65">
        <v>600</v>
      </c>
      <c r="P84" s="67">
        <f t="shared" si="25"/>
        <v>1238.7</v>
      </c>
      <c r="Q84" s="122">
        <v>0</v>
      </c>
      <c r="R84" s="67">
        <f t="shared" si="26"/>
        <v>0</v>
      </c>
      <c r="S84" s="67">
        <f t="shared" si="27"/>
        <v>2075.81</v>
      </c>
    </row>
    <row r="85" spans="1:20" s="3" customFormat="1" x14ac:dyDescent="0.25">
      <c r="A85" s="9">
        <v>40</v>
      </c>
      <c r="B85" s="58">
        <v>392050</v>
      </c>
      <c r="C85" s="59" t="s">
        <v>120</v>
      </c>
      <c r="D85" s="112"/>
      <c r="E85" s="65">
        <v>0</v>
      </c>
      <c r="F85" s="67">
        <f t="shared" si="20"/>
        <v>0</v>
      </c>
      <c r="G85" s="65">
        <v>0</v>
      </c>
      <c r="H85" s="67">
        <f t="shared" si="21"/>
        <v>0</v>
      </c>
      <c r="I85" s="65"/>
      <c r="J85" s="67">
        <f t="shared" si="22"/>
        <v>0</v>
      </c>
      <c r="K85" s="65">
        <v>0</v>
      </c>
      <c r="L85" s="67">
        <f t="shared" si="23"/>
        <v>0</v>
      </c>
      <c r="M85" s="65">
        <v>40</v>
      </c>
      <c r="N85" s="67">
        <f t="shared" si="24"/>
        <v>334.84399999999999</v>
      </c>
      <c r="O85" s="65"/>
      <c r="P85" s="67">
        <f t="shared" si="25"/>
        <v>0</v>
      </c>
      <c r="Q85" s="122">
        <v>50</v>
      </c>
      <c r="R85" s="67">
        <f t="shared" si="26"/>
        <v>19.98</v>
      </c>
      <c r="S85" s="67">
        <f t="shared" si="27"/>
        <v>354.82400000000001</v>
      </c>
    </row>
    <row r="86" spans="1:20" s="3" customFormat="1" x14ac:dyDescent="0.25">
      <c r="A86" s="9">
        <v>41</v>
      </c>
      <c r="B86" s="30">
        <v>390001</v>
      </c>
      <c r="C86" s="59" t="s">
        <v>121</v>
      </c>
      <c r="D86" s="112"/>
      <c r="E86" s="120">
        <v>390</v>
      </c>
      <c r="F86" s="67">
        <f>ROUND(E86*$F$7/1000,5)</f>
        <v>1049.9190000000001</v>
      </c>
      <c r="G86" s="65">
        <v>591</v>
      </c>
      <c r="H86" s="67">
        <f t="shared" si="21"/>
        <v>2172.4569000000001</v>
      </c>
      <c r="I86" s="65"/>
      <c r="J86" s="67">
        <f t="shared" si="22"/>
        <v>0</v>
      </c>
      <c r="K86" s="65">
        <v>0</v>
      </c>
      <c r="L86" s="67">
        <f t="shared" si="23"/>
        <v>0</v>
      </c>
      <c r="M86" s="65"/>
      <c r="N86" s="67">
        <f t="shared" si="24"/>
        <v>0</v>
      </c>
      <c r="O86" s="65"/>
      <c r="P86" s="67">
        <f t="shared" si="25"/>
        <v>0</v>
      </c>
      <c r="Q86" s="122">
        <v>0</v>
      </c>
      <c r="R86" s="67">
        <f t="shared" si="26"/>
        <v>0</v>
      </c>
      <c r="S86" s="67">
        <f t="shared" si="27"/>
        <v>3222.3759</v>
      </c>
    </row>
    <row r="87" spans="1:20" s="3" customFormat="1" x14ac:dyDescent="0.25">
      <c r="A87" s="115"/>
      <c r="B87" s="115"/>
      <c r="C87" s="116" t="s">
        <v>40</v>
      </c>
      <c r="D87" s="116"/>
      <c r="E87" s="117">
        <f t="shared" ref="E87:S87" si="28">SUM(E44:E86)</f>
        <v>67964</v>
      </c>
      <c r="F87" s="66">
        <f t="shared" si="28"/>
        <v>183714.85769999999</v>
      </c>
      <c r="G87" s="117">
        <f t="shared" si="28"/>
        <v>25002</v>
      </c>
      <c r="H87" s="66">
        <f t="shared" si="28"/>
        <v>92507.857879999996</v>
      </c>
      <c r="I87" s="117">
        <f t="shared" si="28"/>
        <v>93293</v>
      </c>
      <c r="J87" s="66">
        <f t="shared" si="28"/>
        <v>50737.123979999982</v>
      </c>
      <c r="K87" s="117">
        <f t="shared" si="28"/>
        <v>43557</v>
      </c>
      <c r="L87" s="66">
        <f t="shared" si="28"/>
        <v>43417.317599999988</v>
      </c>
      <c r="M87" s="117">
        <f t="shared" si="28"/>
        <v>1006</v>
      </c>
      <c r="N87" s="66">
        <f t="shared" si="28"/>
        <v>8421.3265999999985</v>
      </c>
      <c r="O87" s="117">
        <f t="shared" si="28"/>
        <v>13638</v>
      </c>
      <c r="P87" s="66">
        <f t="shared" si="28"/>
        <v>28155.651000000002</v>
      </c>
      <c r="Q87" s="117">
        <f t="shared" si="28"/>
        <v>62567</v>
      </c>
      <c r="R87" s="66">
        <f t="shared" si="28"/>
        <v>25001.7732</v>
      </c>
      <c r="S87" s="66">
        <f t="shared" si="28"/>
        <v>431955.90795999987</v>
      </c>
      <c r="T87" s="121">
        <f>E87+G87+I87+K87+M87+O87+Q87</f>
        <v>307027</v>
      </c>
    </row>
    <row r="88" spans="1:20" s="4" customFormat="1" x14ac:dyDescent="0.25">
      <c r="A88" s="52"/>
      <c r="B88" s="52"/>
      <c r="C88" s="53" t="s">
        <v>134</v>
      </c>
      <c r="D88" s="95"/>
      <c r="E88" s="114">
        <f>E38</f>
        <v>67944</v>
      </c>
      <c r="F88" s="74">
        <f t="shared" ref="F88:S88" si="29">F38</f>
        <v>182910.72842999999</v>
      </c>
      <c r="G88" s="114">
        <f t="shared" si="29"/>
        <v>25003</v>
      </c>
      <c r="H88" s="74">
        <f t="shared" si="29"/>
        <v>91908.527700000006</v>
      </c>
      <c r="I88" s="114">
        <f t="shared" si="29"/>
        <v>93297</v>
      </c>
      <c r="J88" s="74">
        <f t="shared" si="29"/>
        <v>50716.249199999998</v>
      </c>
      <c r="K88" s="114">
        <f t="shared" si="29"/>
        <v>43557</v>
      </c>
      <c r="L88" s="74">
        <f t="shared" si="29"/>
        <v>43417.254390000002</v>
      </c>
      <c r="M88" s="114">
        <f t="shared" si="29"/>
        <v>1006</v>
      </c>
      <c r="N88" s="74">
        <f t="shared" si="29"/>
        <v>8421.3266000000003</v>
      </c>
      <c r="O88" s="114">
        <f t="shared" si="29"/>
        <v>13638</v>
      </c>
      <c r="P88" s="74">
        <f t="shared" si="29"/>
        <v>28155.651000000002</v>
      </c>
      <c r="Q88" s="114">
        <f t="shared" si="29"/>
        <v>62567.308008008011</v>
      </c>
      <c r="R88" s="74">
        <f t="shared" si="29"/>
        <v>25001.896280000001</v>
      </c>
      <c r="S88" s="74">
        <f t="shared" si="29"/>
        <v>430531.6336</v>
      </c>
    </row>
    <row r="89" spans="1:20" x14ac:dyDescent="0.25">
      <c r="A89" s="118"/>
      <c r="B89" s="118"/>
      <c r="C89" s="47" t="s">
        <v>135</v>
      </c>
      <c r="D89" s="119"/>
      <c r="E89" s="120">
        <f>E88-E87</f>
        <v>-20</v>
      </c>
      <c r="F89" s="67">
        <f t="shared" ref="F89:S89" si="30">F88-F87</f>
        <v>-804.12927000000491</v>
      </c>
      <c r="G89" s="120">
        <f t="shared" si="30"/>
        <v>1</v>
      </c>
      <c r="H89" s="67">
        <f t="shared" si="30"/>
        <v>-599.33017999998992</v>
      </c>
      <c r="I89" s="120">
        <f t="shared" si="30"/>
        <v>4</v>
      </c>
      <c r="J89" s="67">
        <f t="shared" si="30"/>
        <v>-20.87477999998373</v>
      </c>
      <c r="K89" s="120">
        <f t="shared" si="30"/>
        <v>0</v>
      </c>
      <c r="L89" s="67">
        <f t="shared" si="30"/>
        <v>-6.320999998570187E-2</v>
      </c>
      <c r="M89" s="120">
        <f t="shared" si="30"/>
        <v>0</v>
      </c>
      <c r="N89" s="67">
        <f t="shared" si="30"/>
        <v>0</v>
      </c>
      <c r="O89" s="120">
        <f t="shared" si="30"/>
        <v>0</v>
      </c>
      <c r="P89" s="67">
        <f t="shared" si="30"/>
        <v>0</v>
      </c>
      <c r="Q89" s="120">
        <f t="shared" si="30"/>
        <v>0.30800800801080186</v>
      </c>
      <c r="R89" s="67">
        <f t="shared" si="30"/>
        <v>0.12308000000120956</v>
      </c>
      <c r="S89" s="67">
        <f t="shared" si="30"/>
        <v>-1424.2743599998648</v>
      </c>
    </row>
  </sheetData>
  <autoFilter ref="A43:Z88" xr:uid="{00000000-0001-0000-0000-000000000000}"/>
  <mergeCells count="26">
    <mergeCell ref="S42:S43"/>
    <mergeCell ref="E6:F6"/>
    <mergeCell ref="G6:H6"/>
    <mergeCell ref="I6:J6"/>
    <mergeCell ref="K6:L6"/>
    <mergeCell ref="I42:J42"/>
    <mergeCell ref="K42:L42"/>
    <mergeCell ref="M42:N42"/>
    <mergeCell ref="O42:P42"/>
    <mergeCell ref="Q42:R42"/>
    <mergeCell ref="A4:S4"/>
    <mergeCell ref="A5:S5"/>
    <mergeCell ref="D6:D8"/>
    <mergeCell ref="M6:N6"/>
    <mergeCell ref="A42:A43"/>
    <mergeCell ref="B42:B43"/>
    <mergeCell ref="C42:C43"/>
    <mergeCell ref="A6:A8"/>
    <mergeCell ref="B6:B8"/>
    <mergeCell ref="C6:C8"/>
    <mergeCell ref="O6:P6"/>
    <mergeCell ref="Q6:R6"/>
    <mergeCell ref="S6:S8"/>
    <mergeCell ref="A40:S40"/>
    <mergeCell ref="E42:F42"/>
    <mergeCell ref="G42:H42"/>
  </mergeCells>
  <pageMargins left="0.19685039370078741" right="0.19685039370078741" top="0.39370078740157483" bottom="0.23" header="0" footer="0"/>
  <pageSetup paperSize="9" scale="50" fitToHeight="0" orientation="landscape" r:id="rId1"/>
  <rowBreaks count="1" manualBreakCount="1">
    <brk id="3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9"/>
  <sheetViews>
    <sheetView zoomScale="80" zoomScaleNormal="80" workbookViewId="0">
      <pane xSplit="3" ySplit="6" topLeftCell="D10" activePane="bottomRight" state="frozen"/>
      <selection pane="topRight" activeCell="C1" sqref="C1"/>
      <selection pane="bottomLeft" activeCell="A4" sqref="A4"/>
      <selection pane="bottomRight" activeCell="F16" sqref="F16"/>
    </sheetView>
  </sheetViews>
  <sheetFormatPr defaultColWidth="9.140625" defaultRowHeight="15.75" x14ac:dyDescent="0.25"/>
  <cols>
    <col min="1" max="1" width="8.140625" style="1" customWidth="1"/>
    <col min="2" max="2" width="11" style="1" hidden="1" customWidth="1"/>
    <col min="3" max="3" width="41.140625" style="1" customWidth="1"/>
    <col min="4" max="4" width="13.42578125" style="2" customWidth="1"/>
    <col min="5" max="5" width="17.140625" style="5" customWidth="1"/>
    <col min="6" max="6" width="13.5703125" style="2" customWidth="1"/>
    <col min="7" max="7" width="17.140625" style="2" customWidth="1"/>
    <col min="8" max="8" width="14.28515625" style="2" customWidth="1"/>
    <col min="9" max="9" width="17.140625" style="2" customWidth="1"/>
    <col min="10" max="10" width="12.5703125" style="2" customWidth="1"/>
    <col min="11" max="11" width="17.140625" style="2" customWidth="1"/>
    <col min="12" max="12" width="11.42578125" style="2" customWidth="1"/>
    <col min="13" max="13" width="17.140625" style="2" customWidth="1"/>
    <col min="14" max="14" width="15.28515625" style="2" customWidth="1"/>
    <col min="15" max="15" width="17.42578125" style="2" customWidth="1"/>
    <col min="16" max="16" width="18.85546875" style="2" customWidth="1"/>
    <col min="17" max="16384" width="9.140625" style="2"/>
  </cols>
  <sheetData>
    <row r="1" spans="1:16" x14ac:dyDescent="0.25">
      <c r="P1" s="7" t="s">
        <v>43</v>
      </c>
    </row>
    <row r="3" spans="1:16" ht="27" customHeight="1" x14ac:dyDescent="0.25">
      <c r="C3" s="204" t="s">
        <v>49</v>
      </c>
      <c r="D3" s="204"/>
      <c r="E3" s="204"/>
      <c r="F3" s="204"/>
      <c r="G3" s="204"/>
      <c r="H3" s="204"/>
      <c r="I3" s="204"/>
      <c r="J3" s="204"/>
      <c r="K3" s="204"/>
      <c r="L3" s="204"/>
      <c r="M3" s="204"/>
      <c r="N3" s="204"/>
      <c r="O3" s="204"/>
      <c r="P3" s="204"/>
    </row>
    <row r="4" spans="1:16" ht="27" customHeight="1" x14ac:dyDescent="0.25">
      <c r="C4" s="27"/>
      <c r="D4" s="27"/>
      <c r="E4" s="27"/>
      <c r="F4" s="27"/>
      <c r="G4" s="35" t="s">
        <v>92</v>
      </c>
      <c r="H4" s="27"/>
      <c r="I4" s="27"/>
      <c r="J4" s="27"/>
      <c r="K4" s="27"/>
      <c r="L4" s="27"/>
      <c r="M4" s="27"/>
      <c r="N4" s="27"/>
      <c r="O4" s="27"/>
      <c r="P4" s="27"/>
    </row>
    <row r="5" spans="1:16" s="1" customFormat="1" ht="48" customHeight="1" x14ac:dyDescent="0.25">
      <c r="A5" s="203" t="s">
        <v>1</v>
      </c>
      <c r="B5" s="205" t="s">
        <v>44</v>
      </c>
      <c r="C5" s="203" t="s">
        <v>2</v>
      </c>
      <c r="D5" s="203" t="s">
        <v>3</v>
      </c>
      <c r="E5" s="203"/>
      <c r="F5" s="203" t="s">
        <v>4</v>
      </c>
      <c r="G5" s="203"/>
      <c r="H5" s="203" t="s">
        <v>5</v>
      </c>
      <c r="I5" s="203"/>
      <c r="J5" s="203" t="s">
        <v>6</v>
      </c>
      <c r="K5" s="203"/>
      <c r="L5" s="203" t="s">
        <v>7</v>
      </c>
      <c r="M5" s="203"/>
      <c r="N5" s="203" t="s">
        <v>8</v>
      </c>
      <c r="O5" s="203"/>
      <c r="P5" s="203" t="s">
        <v>9</v>
      </c>
    </row>
    <row r="6" spans="1:16" s="1" customFormat="1" ht="69.75" customHeight="1" x14ac:dyDescent="0.25">
      <c r="A6" s="203"/>
      <c r="B6" s="206"/>
      <c r="C6" s="203"/>
      <c r="D6" s="9" t="s">
        <v>10</v>
      </c>
      <c r="E6" s="10" t="s">
        <v>9</v>
      </c>
      <c r="F6" s="9" t="s">
        <v>10</v>
      </c>
      <c r="G6" s="9" t="s">
        <v>9</v>
      </c>
      <c r="H6" s="9" t="s">
        <v>10</v>
      </c>
      <c r="I6" s="9" t="s">
        <v>9</v>
      </c>
      <c r="J6" s="9" t="s">
        <v>10</v>
      </c>
      <c r="K6" s="9" t="s">
        <v>9</v>
      </c>
      <c r="L6" s="9" t="s">
        <v>10</v>
      </c>
      <c r="M6" s="9" t="s">
        <v>9</v>
      </c>
      <c r="N6" s="9" t="s">
        <v>10</v>
      </c>
      <c r="O6" s="9" t="s">
        <v>9</v>
      </c>
      <c r="P6" s="203"/>
    </row>
    <row r="7" spans="1:16" ht="32.25" customHeight="1" x14ac:dyDescent="0.25">
      <c r="A7" s="9">
        <v>1</v>
      </c>
      <c r="B7" s="9">
        <v>390440</v>
      </c>
      <c r="C7" s="36" t="s">
        <v>11</v>
      </c>
      <c r="D7" s="12">
        <v>2481</v>
      </c>
      <c r="E7" s="13">
        <v>8782.42</v>
      </c>
      <c r="F7" s="12">
        <v>1073</v>
      </c>
      <c r="G7" s="13">
        <v>4289.83</v>
      </c>
      <c r="H7" s="12">
        <v>10147</v>
      </c>
      <c r="I7" s="13">
        <v>6499.15</v>
      </c>
      <c r="J7" s="12">
        <v>4302</v>
      </c>
      <c r="K7" s="13">
        <v>3788.38</v>
      </c>
      <c r="L7" s="12">
        <v>63</v>
      </c>
      <c r="M7" s="13">
        <v>945</v>
      </c>
      <c r="N7" s="12">
        <v>4519</v>
      </c>
      <c r="O7" s="13">
        <v>2598.88</v>
      </c>
      <c r="P7" s="13">
        <f>E7+G7+I7+K7+M7+O7</f>
        <v>26903.660000000003</v>
      </c>
    </row>
    <row r="8" spans="1:16" x14ac:dyDescent="0.25">
      <c r="A8" s="9">
        <v>2</v>
      </c>
      <c r="B8" s="9">
        <v>390100</v>
      </c>
      <c r="C8" s="37" t="s">
        <v>12</v>
      </c>
      <c r="D8" s="12">
        <v>1877</v>
      </c>
      <c r="E8" s="13">
        <v>6644.34</v>
      </c>
      <c r="F8" s="12">
        <v>812</v>
      </c>
      <c r="G8" s="13">
        <v>3246.36</v>
      </c>
      <c r="H8" s="12">
        <v>7674</v>
      </c>
      <c r="I8" s="13">
        <v>4915.2</v>
      </c>
      <c r="J8" s="12">
        <v>3254</v>
      </c>
      <c r="K8" s="13">
        <v>2865.5</v>
      </c>
      <c r="L8" s="12">
        <v>48</v>
      </c>
      <c r="M8" s="13">
        <v>720</v>
      </c>
      <c r="N8" s="12">
        <v>3418</v>
      </c>
      <c r="O8" s="13">
        <v>1965.69</v>
      </c>
      <c r="P8" s="13">
        <f t="shared" ref="P8:P14" si="0">E8+G8+I8+K8+M8+O8</f>
        <v>20357.09</v>
      </c>
    </row>
    <row r="9" spans="1:16" x14ac:dyDescent="0.25">
      <c r="A9" s="9">
        <v>3</v>
      </c>
      <c r="B9" s="9">
        <v>390090</v>
      </c>
      <c r="C9" s="37" t="s">
        <v>13</v>
      </c>
      <c r="D9" s="12">
        <v>1935</v>
      </c>
      <c r="E9" s="13">
        <v>6849.65</v>
      </c>
      <c r="F9" s="12">
        <v>837</v>
      </c>
      <c r="G9" s="13">
        <v>3346.31</v>
      </c>
      <c r="H9" s="12">
        <v>7912</v>
      </c>
      <c r="I9" s="13">
        <v>5067.6400000000003</v>
      </c>
      <c r="J9" s="12">
        <v>3355</v>
      </c>
      <c r="K9" s="13">
        <v>2954.45</v>
      </c>
      <c r="L9" s="12">
        <v>49</v>
      </c>
      <c r="M9" s="13">
        <v>735</v>
      </c>
      <c r="N9" s="12">
        <v>3524</v>
      </c>
      <c r="O9" s="13">
        <v>2026.65</v>
      </c>
      <c r="P9" s="13">
        <f t="shared" si="0"/>
        <v>20979.7</v>
      </c>
    </row>
    <row r="10" spans="1:16" x14ac:dyDescent="0.25">
      <c r="A10" s="9">
        <v>4</v>
      </c>
      <c r="B10" s="9">
        <v>390400</v>
      </c>
      <c r="C10" s="37" t="s">
        <v>46</v>
      </c>
      <c r="D10" s="12">
        <v>4032</v>
      </c>
      <c r="E10" s="13">
        <v>14272.76</v>
      </c>
      <c r="F10" s="12">
        <v>1744</v>
      </c>
      <c r="G10" s="13">
        <v>6972.48</v>
      </c>
      <c r="H10" s="12">
        <v>16494</v>
      </c>
      <c r="I10" s="13">
        <v>10564.41</v>
      </c>
      <c r="J10" s="12">
        <v>6994</v>
      </c>
      <c r="K10" s="13">
        <v>6158.99</v>
      </c>
      <c r="L10" s="12">
        <v>103</v>
      </c>
      <c r="M10" s="13">
        <v>1545</v>
      </c>
      <c r="N10" s="12">
        <v>7345</v>
      </c>
      <c r="O10" s="13">
        <v>4224.1099999999997</v>
      </c>
      <c r="P10" s="13">
        <f t="shared" si="0"/>
        <v>43737.75</v>
      </c>
    </row>
    <row r="11" spans="1:16" x14ac:dyDescent="0.25">
      <c r="A11" s="9">
        <v>5</v>
      </c>
      <c r="B11" s="9">
        <v>390110</v>
      </c>
      <c r="C11" s="37" t="s">
        <v>15</v>
      </c>
      <c r="D11" s="12">
        <v>332</v>
      </c>
      <c r="E11" s="13">
        <v>1175.24</v>
      </c>
      <c r="F11" s="12">
        <v>144</v>
      </c>
      <c r="G11" s="13">
        <v>575.71</v>
      </c>
      <c r="H11" s="12">
        <v>1358</v>
      </c>
      <c r="I11" s="13">
        <v>869.8</v>
      </c>
      <c r="J11" s="12">
        <v>575</v>
      </c>
      <c r="K11" s="13">
        <v>506.35</v>
      </c>
      <c r="L11" s="12">
        <v>8</v>
      </c>
      <c r="M11" s="13">
        <v>120</v>
      </c>
      <c r="N11" s="12">
        <v>604</v>
      </c>
      <c r="O11" s="13">
        <v>347.36</v>
      </c>
      <c r="P11" s="13">
        <f t="shared" si="0"/>
        <v>3594.46</v>
      </c>
    </row>
    <row r="12" spans="1:16" ht="17.25" customHeight="1" x14ac:dyDescent="0.25">
      <c r="A12" s="9">
        <v>6</v>
      </c>
      <c r="B12" s="9">
        <v>390940</v>
      </c>
      <c r="C12" s="37" t="s">
        <v>16</v>
      </c>
      <c r="D12" s="12">
        <v>247</v>
      </c>
      <c r="E12" s="13">
        <v>874.35</v>
      </c>
      <c r="F12" s="12">
        <v>107</v>
      </c>
      <c r="G12" s="13">
        <v>427.78</v>
      </c>
      <c r="H12" s="12">
        <v>1011</v>
      </c>
      <c r="I12" s="13">
        <v>647.54999999999995</v>
      </c>
      <c r="J12" s="12">
        <v>428</v>
      </c>
      <c r="K12" s="13">
        <v>376.9</v>
      </c>
      <c r="L12" s="12">
        <v>6</v>
      </c>
      <c r="M12" s="13">
        <v>90</v>
      </c>
      <c r="N12" s="12">
        <v>450</v>
      </c>
      <c r="O12" s="13">
        <v>258.8</v>
      </c>
      <c r="P12" s="13">
        <f t="shared" si="0"/>
        <v>2675.38</v>
      </c>
    </row>
    <row r="13" spans="1:16" x14ac:dyDescent="0.25">
      <c r="A13" s="9">
        <v>7</v>
      </c>
      <c r="B13" s="9">
        <v>390600</v>
      </c>
      <c r="C13" s="37" t="s">
        <v>17</v>
      </c>
      <c r="D13" s="12">
        <v>383</v>
      </c>
      <c r="E13" s="13">
        <v>1355.77</v>
      </c>
      <c r="F13" s="12">
        <v>166</v>
      </c>
      <c r="G13" s="13">
        <v>663.66</v>
      </c>
      <c r="H13" s="12">
        <v>1567</v>
      </c>
      <c r="I13" s="13">
        <v>1003.66</v>
      </c>
      <c r="J13" s="12">
        <v>664</v>
      </c>
      <c r="K13" s="13">
        <v>584.73</v>
      </c>
      <c r="L13" s="12">
        <v>10</v>
      </c>
      <c r="M13" s="13">
        <v>150</v>
      </c>
      <c r="N13" s="12">
        <v>697</v>
      </c>
      <c r="O13" s="13">
        <v>400.84</v>
      </c>
      <c r="P13" s="13">
        <f t="shared" si="0"/>
        <v>4158.66</v>
      </c>
    </row>
    <row r="14" spans="1:16" ht="33.75" customHeight="1" x14ac:dyDescent="0.25">
      <c r="A14" s="9">
        <v>8</v>
      </c>
      <c r="B14" s="9">
        <v>390340</v>
      </c>
      <c r="C14" s="36" t="s">
        <v>48</v>
      </c>
      <c r="D14" s="12">
        <v>294</v>
      </c>
      <c r="E14" s="13">
        <v>1040.72</v>
      </c>
      <c r="F14" s="12">
        <v>127</v>
      </c>
      <c r="G14" s="13">
        <v>507.74</v>
      </c>
      <c r="H14" s="12">
        <v>1202</v>
      </c>
      <c r="I14" s="13">
        <v>769.88</v>
      </c>
      <c r="J14" s="12">
        <v>509</v>
      </c>
      <c r="K14" s="13">
        <v>448.23</v>
      </c>
      <c r="L14" s="12">
        <v>7</v>
      </c>
      <c r="M14" s="13">
        <v>105</v>
      </c>
      <c r="N14" s="12">
        <v>535</v>
      </c>
      <c r="O14" s="13">
        <v>307.68</v>
      </c>
      <c r="P14" s="13">
        <f t="shared" si="0"/>
        <v>3179.25</v>
      </c>
    </row>
    <row r="15" spans="1:16" x14ac:dyDescent="0.25">
      <c r="A15" s="9">
        <v>9</v>
      </c>
      <c r="B15" s="9">
        <v>390380</v>
      </c>
      <c r="C15" s="37" t="s">
        <v>19</v>
      </c>
      <c r="D15" s="12">
        <v>167</v>
      </c>
      <c r="E15" s="13">
        <v>591.16</v>
      </c>
      <c r="F15" s="12">
        <v>72</v>
      </c>
      <c r="G15" s="13">
        <v>287.85000000000002</v>
      </c>
      <c r="H15" s="12">
        <v>684</v>
      </c>
      <c r="I15" s="13">
        <v>438.1</v>
      </c>
      <c r="J15" s="12">
        <v>290</v>
      </c>
      <c r="K15" s="13">
        <v>255.38</v>
      </c>
      <c r="L15" s="12">
        <v>4</v>
      </c>
      <c r="M15" s="13">
        <v>60</v>
      </c>
      <c r="N15" s="12">
        <v>304</v>
      </c>
      <c r="O15" s="13">
        <v>174.83</v>
      </c>
      <c r="P15" s="13">
        <f>E15+G15+I15+K15+M15+O15</f>
        <v>1807.3200000000002</v>
      </c>
    </row>
    <row r="16" spans="1:16" s="3" customFormat="1" ht="31.5" x14ac:dyDescent="0.25">
      <c r="A16" s="9">
        <v>10</v>
      </c>
      <c r="B16" s="34">
        <v>390480</v>
      </c>
      <c r="C16" s="45" t="s">
        <v>45</v>
      </c>
      <c r="D16" s="12">
        <f>Диагн.исл.Баз.!D15+Диагн.исл.Баз.!D20</f>
        <v>950</v>
      </c>
      <c r="E16" s="13">
        <f>Диагн.исл.Баз.!E15+Диагн.исл.Баз.!E20</f>
        <v>3362.87</v>
      </c>
      <c r="F16" s="18">
        <f>Диагн.исл.Баз.!F15+Диагн.исл.Баз.!F20+31</f>
        <v>442</v>
      </c>
      <c r="G16" s="19">
        <f>Диагн.исл.Баз.!G15+Диагн.исл.Баз.!G20+91.5</f>
        <v>1734.67</v>
      </c>
      <c r="H16" s="12">
        <f>Диагн.исл.Баз.!H15+Диагн.исл.Баз.!H20</f>
        <v>3887</v>
      </c>
      <c r="I16" s="13">
        <f>Диагн.исл.Баз.!I15+Диагн.исл.Баз.!I20</f>
        <v>2489.62</v>
      </c>
      <c r="J16" s="12">
        <f>Диагн.исл.Баз.!J15+Диагн.исл.Баз.!J20</f>
        <v>1648</v>
      </c>
      <c r="K16" s="13">
        <f>Диагн.исл.Баз.!K15+Диагн.исл.Баз.!K20</f>
        <v>1451.2399999999998</v>
      </c>
      <c r="L16" s="12">
        <f>Диагн.исл.Баз.!L15+Диагн.исл.Баз.!L20</f>
        <v>24</v>
      </c>
      <c r="M16" s="13">
        <f>Диагн.исл.Баз.!M15+Диагн.исл.Баз.!M20</f>
        <v>360</v>
      </c>
      <c r="N16" s="12">
        <f>Диагн.исл.Баз.!N15+Диагн.исл.Баз.!N20</f>
        <v>1731</v>
      </c>
      <c r="O16" s="13">
        <f>Диагн.исл.Баз.!O15+Диагн.исл.Баз.!O20</f>
        <v>995.49</v>
      </c>
      <c r="P16" s="13">
        <f>Диагн.исл.Баз.!P15+Диагн.исл.Баз.!P20</f>
        <v>10302.390000000001</v>
      </c>
    </row>
    <row r="17" spans="1:16" x14ac:dyDescent="0.25">
      <c r="A17" s="9">
        <v>11</v>
      </c>
      <c r="B17" s="9">
        <v>390200</v>
      </c>
      <c r="C17" s="37" t="s">
        <v>34</v>
      </c>
      <c r="D17" s="12">
        <v>709</v>
      </c>
      <c r="E17" s="13">
        <v>2509.77</v>
      </c>
      <c r="F17" s="12">
        <v>307</v>
      </c>
      <c r="G17" s="13">
        <v>1227.3800000000001</v>
      </c>
      <c r="H17" s="12">
        <v>2900</v>
      </c>
      <c r="I17" s="13">
        <v>1857.45</v>
      </c>
      <c r="J17" s="12">
        <v>1229</v>
      </c>
      <c r="K17" s="13">
        <v>1082.27</v>
      </c>
      <c r="L17" s="12">
        <v>18</v>
      </c>
      <c r="M17" s="13">
        <v>270</v>
      </c>
      <c r="N17" s="12">
        <v>1292</v>
      </c>
      <c r="O17" s="13">
        <v>743.03</v>
      </c>
      <c r="P17" s="13">
        <f t="shared" ref="P17:P34" si="1">E17+G17+I17+K17+M17+O17</f>
        <v>7689.9000000000005</v>
      </c>
    </row>
    <row r="18" spans="1:16" x14ac:dyDescent="0.25">
      <c r="A18" s="9">
        <v>12</v>
      </c>
      <c r="B18" s="9">
        <v>390160</v>
      </c>
      <c r="C18" s="37" t="s">
        <v>21</v>
      </c>
      <c r="D18" s="12">
        <v>732</v>
      </c>
      <c r="E18" s="13">
        <v>2591.1799999999998</v>
      </c>
      <c r="F18" s="12">
        <v>317</v>
      </c>
      <c r="G18" s="13">
        <v>1267.3599999999999</v>
      </c>
      <c r="H18" s="12">
        <v>2995</v>
      </c>
      <c r="I18" s="13">
        <v>1918.3</v>
      </c>
      <c r="J18" s="12">
        <v>1271</v>
      </c>
      <c r="K18" s="13">
        <v>1119.26</v>
      </c>
      <c r="L18" s="12">
        <v>19</v>
      </c>
      <c r="M18" s="13">
        <v>285</v>
      </c>
      <c r="N18" s="12">
        <v>1334</v>
      </c>
      <c r="O18" s="13">
        <v>767.18</v>
      </c>
      <c r="P18" s="13">
        <f t="shared" si="1"/>
        <v>7948.2800000000007</v>
      </c>
    </row>
    <row r="19" spans="1:16" x14ac:dyDescent="0.25">
      <c r="A19" s="9">
        <v>13</v>
      </c>
      <c r="B19" s="9">
        <v>390210</v>
      </c>
      <c r="C19" s="37" t="s">
        <v>29</v>
      </c>
      <c r="D19" s="12">
        <v>739</v>
      </c>
      <c r="E19" s="13">
        <v>2615.96</v>
      </c>
      <c r="F19" s="12">
        <v>320</v>
      </c>
      <c r="G19" s="13">
        <v>1279.3499999999999</v>
      </c>
      <c r="H19" s="12">
        <v>3025</v>
      </c>
      <c r="I19" s="13">
        <v>1937.51</v>
      </c>
      <c r="J19" s="12">
        <v>1283</v>
      </c>
      <c r="K19" s="13">
        <v>1129.82</v>
      </c>
      <c r="L19" s="12">
        <v>19</v>
      </c>
      <c r="M19" s="13">
        <v>285</v>
      </c>
      <c r="N19" s="12">
        <v>1348</v>
      </c>
      <c r="O19" s="13">
        <v>775.23</v>
      </c>
      <c r="P19" s="13">
        <f t="shared" si="1"/>
        <v>8022.869999999999</v>
      </c>
    </row>
    <row r="20" spans="1:16" x14ac:dyDescent="0.25">
      <c r="A20" s="9">
        <v>14</v>
      </c>
      <c r="B20" s="9">
        <v>390220</v>
      </c>
      <c r="C20" s="37" t="s">
        <v>30</v>
      </c>
      <c r="D20" s="12">
        <v>1585</v>
      </c>
      <c r="E20" s="13">
        <v>5610.69</v>
      </c>
      <c r="F20" s="12">
        <v>686</v>
      </c>
      <c r="G20" s="13">
        <v>2742.61</v>
      </c>
      <c r="H20" s="12">
        <v>6483</v>
      </c>
      <c r="I20" s="13">
        <v>4152.3599999999997</v>
      </c>
      <c r="J20" s="12">
        <v>2749</v>
      </c>
      <c r="K20" s="13">
        <v>2420.8000000000002</v>
      </c>
      <c r="L20" s="12">
        <v>40</v>
      </c>
      <c r="M20" s="13">
        <v>600</v>
      </c>
      <c r="N20" s="12">
        <v>2888</v>
      </c>
      <c r="O20" s="13">
        <v>1660.89</v>
      </c>
      <c r="P20" s="13">
        <f t="shared" si="1"/>
        <v>17187.349999999999</v>
      </c>
    </row>
    <row r="21" spans="1:16" x14ac:dyDescent="0.25">
      <c r="A21" s="9">
        <v>15</v>
      </c>
      <c r="B21" s="9">
        <v>390230</v>
      </c>
      <c r="C21" s="37" t="s">
        <v>27</v>
      </c>
      <c r="D21" s="12">
        <v>832</v>
      </c>
      <c r="E21" s="13">
        <v>2945.17</v>
      </c>
      <c r="F21" s="12">
        <v>360</v>
      </c>
      <c r="G21" s="13">
        <v>1439.27</v>
      </c>
      <c r="H21" s="12">
        <v>3406</v>
      </c>
      <c r="I21" s="13">
        <v>2181.54</v>
      </c>
      <c r="J21" s="12">
        <v>1445</v>
      </c>
      <c r="K21" s="13">
        <v>1272.48</v>
      </c>
      <c r="L21" s="12">
        <v>21</v>
      </c>
      <c r="M21" s="13">
        <v>315</v>
      </c>
      <c r="N21" s="12">
        <v>1517</v>
      </c>
      <c r="O21" s="13">
        <v>872.43</v>
      </c>
      <c r="P21" s="13">
        <f t="shared" si="1"/>
        <v>9025.8900000000012</v>
      </c>
    </row>
    <row r="22" spans="1:16" x14ac:dyDescent="0.25">
      <c r="A22" s="9">
        <v>16</v>
      </c>
      <c r="B22" s="9">
        <v>390240</v>
      </c>
      <c r="C22" s="37" t="s">
        <v>26</v>
      </c>
      <c r="D22" s="12">
        <v>826</v>
      </c>
      <c r="E22" s="13">
        <v>2923.93</v>
      </c>
      <c r="F22" s="12">
        <v>357</v>
      </c>
      <c r="G22" s="13">
        <v>1427.28</v>
      </c>
      <c r="H22" s="12">
        <v>3380</v>
      </c>
      <c r="I22" s="13">
        <v>2164.89</v>
      </c>
      <c r="J22" s="12">
        <v>1434</v>
      </c>
      <c r="K22" s="13">
        <v>1262.79</v>
      </c>
      <c r="L22" s="12">
        <v>21</v>
      </c>
      <c r="M22" s="13">
        <v>315</v>
      </c>
      <c r="N22" s="12">
        <v>1506</v>
      </c>
      <c r="O22" s="13">
        <v>866.1</v>
      </c>
      <c r="P22" s="13">
        <f t="shared" si="1"/>
        <v>8959.99</v>
      </c>
    </row>
    <row r="23" spans="1:16" x14ac:dyDescent="0.25">
      <c r="A23" s="9">
        <v>17</v>
      </c>
      <c r="B23" s="9">
        <v>390290</v>
      </c>
      <c r="C23" s="37" t="s">
        <v>36</v>
      </c>
      <c r="D23" s="12">
        <v>288</v>
      </c>
      <c r="E23" s="13">
        <v>1019.48</v>
      </c>
      <c r="F23" s="12">
        <v>125</v>
      </c>
      <c r="G23" s="13">
        <v>499.75</v>
      </c>
      <c r="H23" s="12">
        <v>1179</v>
      </c>
      <c r="I23" s="13">
        <v>755.15</v>
      </c>
      <c r="J23" s="12">
        <v>499</v>
      </c>
      <c r="K23" s="13">
        <v>439.42</v>
      </c>
      <c r="L23" s="12">
        <v>7</v>
      </c>
      <c r="M23" s="13">
        <v>105</v>
      </c>
      <c r="N23" s="12">
        <v>524</v>
      </c>
      <c r="O23" s="13">
        <v>301.35000000000002</v>
      </c>
      <c r="P23" s="13">
        <f t="shared" si="1"/>
        <v>3120.15</v>
      </c>
    </row>
    <row r="24" spans="1:16" x14ac:dyDescent="0.25">
      <c r="A24" s="9">
        <v>18</v>
      </c>
      <c r="B24" s="9">
        <v>390370</v>
      </c>
      <c r="C24" s="37" t="s">
        <v>22</v>
      </c>
      <c r="D24" s="12">
        <v>283</v>
      </c>
      <c r="E24" s="13">
        <v>1001.78</v>
      </c>
      <c r="F24" s="12">
        <v>123</v>
      </c>
      <c r="G24" s="13">
        <v>491.75</v>
      </c>
      <c r="H24" s="12">
        <v>1160</v>
      </c>
      <c r="I24" s="13">
        <v>742.98</v>
      </c>
      <c r="J24" s="12">
        <v>491</v>
      </c>
      <c r="K24" s="13">
        <v>432.38</v>
      </c>
      <c r="L24" s="12">
        <v>7</v>
      </c>
      <c r="M24" s="13">
        <v>105</v>
      </c>
      <c r="N24" s="12">
        <v>516</v>
      </c>
      <c r="O24" s="13">
        <v>296.75</v>
      </c>
      <c r="P24" s="13">
        <f t="shared" si="1"/>
        <v>3070.6400000000003</v>
      </c>
    </row>
    <row r="25" spans="1:16" x14ac:dyDescent="0.25">
      <c r="A25" s="9">
        <v>19</v>
      </c>
      <c r="B25" s="9">
        <v>390260</v>
      </c>
      <c r="C25" s="37" t="s">
        <v>33</v>
      </c>
      <c r="D25" s="12">
        <v>478</v>
      </c>
      <c r="E25" s="13">
        <v>1692.06</v>
      </c>
      <c r="F25" s="12">
        <v>207</v>
      </c>
      <c r="G25" s="13">
        <v>827.58</v>
      </c>
      <c r="H25" s="12">
        <v>1958</v>
      </c>
      <c r="I25" s="13">
        <v>1254.0999999999999</v>
      </c>
      <c r="J25" s="12">
        <v>830</v>
      </c>
      <c r="K25" s="13">
        <v>730.91</v>
      </c>
      <c r="L25" s="12">
        <v>12</v>
      </c>
      <c r="M25" s="13">
        <v>180</v>
      </c>
      <c r="N25" s="12">
        <v>872</v>
      </c>
      <c r="O25" s="13">
        <v>501.49</v>
      </c>
      <c r="P25" s="13">
        <f t="shared" si="1"/>
        <v>5186.1399999999994</v>
      </c>
    </row>
    <row r="26" spans="1:16" x14ac:dyDescent="0.25">
      <c r="A26" s="9">
        <v>20</v>
      </c>
      <c r="B26" s="9">
        <v>390250</v>
      </c>
      <c r="C26" s="37" t="s">
        <v>38</v>
      </c>
      <c r="D26" s="12">
        <v>358</v>
      </c>
      <c r="E26" s="13">
        <v>1267.27</v>
      </c>
      <c r="F26" s="12">
        <v>155</v>
      </c>
      <c r="G26" s="13">
        <v>619.69000000000005</v>
      </c>
      <c r="H26" s="12">
        <v>1465</v>
      </c>
      <c r="I26" s="13">
        <v>938.33</v>
      </c>
      <c r="J26" s="12">
        <v>621</v>
      </c>
      <c r="K26" s="13">
        <v>546.86</v>
      </c>
      <c r="L26" s="12">
        <v>9</v>
      </c>
      <c r="M26" s="13">
        <v>135</v>
      </c>
      <c r="N26" s="12">
        <v>652</v>
      </c>
      <c r="O26" s="13">
        <v>374.97</v>
      </c>
      <c r="P26" s="13">
        <f t="shared" si="1"/>
        <v>3882.12</v>
      </c>
    </row>
    <row r="27" spans="1:16" x14ac:dyDescent="0.25">
      <c r="A27" s="9">
        <v>21</v>
      </c>
      <c r="B27" s="9">
        <v>390300</v>
      </c>
      <c r="C27" s="37" t="s">
        <v>37</v>
      </c>
      <c r="D27" s="12">
        <v>337</v>
      </c>
      <c r="E27" s="13">
        <v>1192.94</v>
      </c>
      <c r="F27" s="12">
        <v>146</v>
      </c>
      <c r="G27" s="13">
        <v>583.71</v>
      </c>
      <c r="H27" s="12">
        <v>1378</v>
      </c>
      <c r="I27" s="13">
        <v>882.61</v>
      </c>
      <c r="J27" s="12">
        <v>584</v>
      </c>
      <c r="K27" s="13">
        <v>514.28</v>
      </c>
      <c r="L27" s="12">
        <v>9</v>
      </c>
      <c r="M27" s="13">
        <v>135</v>
      </c>
      <c r="N27" s="12">
        <v>613</v>
      </c>
      <c r="O27" s="13">
        <v>352.54</v>
      </c>
      <c r="P27" s="13">
        <f t="shared" si="1"/>
        <v>3661.08</v>
      </c>
    </row>
    <row r="28" spans="1:16" x14ac:dyDescent="0.25">
      <c r="A28" s="9">
        <v>22</v>
      </c>
      <c r="B28" s="9">
        <v>390310</v>
      </c>
      <c r="C28" s="37" t="s">
        <v>31</v>
      </c>
      <c r="D28" s="12">
        <v>478</v>
      </c>
      <c r="E28" s="13">
        <v>1692.06</v>
      </c>
      <c r="F28" s="12">
        <v>207</v>
      </c>
      <c r="G28" s="13">
        <v>827.58</v>
      </c>
      <c r="H28" s="12">
        <v>1957</v>
      </c>
      <c r="I28" s="13">
        <v>1253.46</v>
      </c>
      <c r="J28" s="12">
        <v>829</v>
      </c>
      <c r="K28" s="13">
        <v>730.03</v>
      </c>
      <c r="L28" s="12">
        <v>12</v>
      </c>
      <c r="M28" s="13">
        <v>180</v>
      </c>
      <c r="N28" s="12">
        <v>872</v>
      </c>
      <c r="O28" s="13">
        <v>501.49</v>
      </c>
      <c r="P28" s="13">
        <f t="shared" si="1"/>
        <v>5184.62</v>
      </c>
    </row>
    <row r="29" spans="1:16" x14ac:dyDescent="0.25">
      <c r="A29" s="9">
        <v>23</v>
      </c>
      <c r="B29" s="9">
        <v>390320</v>
      </c>
      <c r="C29" s="37" t="s">
        <v>32</v>
      </c>
      <c r="D29" s="12">
        <v>466</v>
      </c>
      <c r="E29" s="13">
        <v>1649.58</v>
      </c>
      <c r="F29" s="12">
        <v>202</v>
      </c>
      <c r="G29" s="13">
        <v>807.59</v>
      </c>
      <c r="H29" s="12">
        <v>1908</v>
      </c>
      <c r="I29" s="13">
        <v>1222.07</v>
      </c>
      <c r="J29" s="12">
        <v>809</v>
      </c>
      <c r="K29" s="13">
        <v>712.41</v>
      </c>
      <c r="L29" s="12">
        <v>12</v>
      </c>
      <c r="M29" s="13">
        <v>180</v>
      </c>
      <c r="N29" s="12">
        <v>849</v>
      </c>
      <c r="O29" s="13">
        <v>488.26</v>
      </c>
      <c r="P29" s="13">
        <f t="shared" si="1"/>
        <v>5059.91</v>
      </c>
    </row>
    <row r="30" spans="1:16" x14ac:dyDescent="0.25">
      <c r="A30" s="9">
        <v>24</v>
      </c>
      <c r="B30" s="9">
        <v>390180</v>
      </c>
      <c r="C30" s="37" t="s">
        <v>24</v>
      </c>
      <c r="D30" s="12">
        <v>771</v>
      </c>
      <c r="E30" s="13">
        <v>2729.24</v>
      </c>
      <c r="F30" s="12">
        <v>334</v>
      </c>
      <c r="G30" s="13">
        <v>1335.33</v>
      </c>
      <c r="H30" s="12">
        <v>3154</v>
      </c>
      <c r="I30" s="13">
        <v>2020.14</v>
      </c>
      <c r="J30" s="12">
        <v>1338</v>
      </c>
      <c r="K30" s="13">
        <v>1178.26</v>
      </c>
      <c r="L30" s="12">
        <v>20</v>
      </c>
      <c r="M30" s="13">
        <v>300</v>
      </c>
      <c r="N30" s="12">
        <v>1405</v>
      </c>
      <c r="O30" s="13">
        <v>808.02</v>
      </c>
      <c r="P30" s="13">
        <f t="shared" si="1"/>
        <v>8370.99</v>
      </c>
    </row>
    <row r="31" spans="1:16" x14ac:dyDescent="0.25">
      <c r="A31" s="9">
        <v>25</v>
      </c>
      <c r="B31" s="9">
        <v>390270</v>
      </c>
      <c r="C31" s="39" t="s">
        <v>35</v>
      </c>
      <c r="D31" s="12">
        <v>460</v>
      </c>
      <c r="E31" s="13">
        <v>1628.34</v>
      </c>
      <c r="F31" s="12">
        <v>199</v>
      </c>
      <c r="G31" s="13">
        <v>795.6</v>
      </c>
      <c r="H31" s="12">
        <v>1882</v>
      </c>
      <c r="I31" s="13">
        <v>1205.42</v>
      </c>
      <c r="J31" s="12">
        <v>798</v>
      </c>
      <c r="K31" s="13">
        <v>702.73</v>
      </c>
      <c r="L31" s="12">
        <v>12</v>
      </c>
      <c r="M31" s="13">
        <v>180</v>
      </c>
      <c r="N31" s="12">
        <v>839</v>
      </c>
      <c r="O31" s="13">
        <v>482.51</v>
      </c>
      <c r="P31" s="13">
        <f t="shared" si="1"/>
        <v>4994.6000000000004</v>
      </c>
    </row>
    <row r="32" spans="1:16" x14ac:dyDescent="0.25">
      <c r="A32" s="9">
        <v>26</v>
      </c>
      <c r="B32" s="9">
        <v>390190</v>
      </c>
      <c r="C32" s="37" t="s">
        <v>23</v>
      </c>
      <c r="D32" s="12">
        <v>981</v>
      </c>
      <c r="E32" s="13">
        <v>3472.61</v>
      </c>
      <c r="F32" s="12">
        <v>424</v>
      </c>
      <c r="G32" s="13">
        <v>1695.14</v>
      </c>
      <c r="H32" s="12">
        <v>4012</v>
      </c>
      <c r="I32" s="13">
        <v>2569.69</v>
      </c>
      <c r="J32" s="12">
        <v>1702</v>
      </c>
      <c r="K32" s="13">
        <v>1498.8</v>
      </c>
      <c r="L32" s="12">
        <v>25</v>
      </c>
      <c r="M32" s="13">
        <v>375</v>
      </c>
      <c r="N32" s="12">
        <v>1787</v>
      </c>
      <c r="O32" s="13">
        <v>1027.7</v>
      </c>
      <c r="P32" s="13">
        <f t="shared" si="1"/>
        <v>10638.94</v>
      </c>
    </row>
    <row r="33" spans="1:16" x14ac:dyDescent="0.25">
      <c r="A33" s="9">
        <v>27</v>
      </c>
      <c r="B33" s="9">
        <v>390280</v>
      </c>
      <c r="C33" s="37" t="s">
        <v>28</v>
      </c>
      <c r="D33" s="12">
        <v>1167</v>
      </c>
      <c r="E33" s="13">
        <v>4131.03</v>
      </c>
      <c r="F33" s="12">
        <v>504</v>
      </c>
      <c r="G33" s="13">
        <v>2014.98</v>
      </c>
      <c r="H33" s="12">
        <v>4770</v>
      </c>
      <c r="I33" s="13">
        <v>3055.19</v>
      </c>
      <c r="J33" s="12">
        <v>2023</v>
      </c>
      <c r="K33" s="13">
        <v>1781.47</v>
      </c>
      <c r="L33" s="12">
        <v>30</v>
      </c>
      <c r="M33" s="13">
        <v>450</v>
      </c>
      <c r="N33" s="12">
        <v>2125</v>
      </c>
      <c r="O33" s="13">
        <v>1222.0899999999999</v>
      </c>
      <c r="P33" s="13">
        <f t="shared" si="1"/>
        <v>12654.76</v>
      </c>
    </row>
    <row r="34" spans="1:16" ht="31.5" customHeight="1" x14ac:dyDescent="0.25">
      <c r="A34" s="9">
        <v>28</v>
      </c>
      <c r="B34" s="9">
        <v>390890</v>
      </c>
      <c r="C34" s="36" t="s">
        <v>39</v>
      </c>
      <c r="D34" s="12">
        <v>2979</v>
      </c>
      <c r="E34" s="13">
        <v>10545.27</v>
      </c>
      <c r="F34" s="12">
        <v>1289</v>
      </c>
      <c r="G34" s="13">
        <v>5153.3999999999996</v>
      </c>
      <c r="H34" s="12">
        <v>12187</v>
      </c>
      <c r="I34" s="13">
        <v>7805.77</v>
      </c>
      <c r="J34" s="12">
        <v>5167</v>
      </c>
      <c r="K34" s="13">
        <v>4550.1099999999997</v>
      </c>
      <c r="L34" s="12">
        <v>76</v>
      </c>
      <c r="M34" s="13">
        <v>1140</v>
      </c>
      <c r="N34" s="12">
        <v>5427</v>
      </c>
      <c r="O34" s="13">
        <v>3121.07</v>
      </c>
      <c r="P34" s="13">
        <f t="shared" si="1"/>
        <v>32315.620000000003</v>
      </c>
    </row>
    <row r="35" spans="1:16" s="6" customFormat="1" ht="16.899999999999999" customHeight="1" x14ac:dyDescent="0.25">
      <c r="A35" s="16"/>
      <c r="B35" s="16"/>
      <c r="C35" s="17" t="s">
        <v>40</v>
      </c>
      <c r="D35" s="18">
        <f t="shared" ref="D35:P35" si="2">SUM(D7:D34)</f>
        <v>27167</v>
      </c>
      <c r="E35" s="19">
        <f t="shared" si="2"/>
        <v>96167.640000000014</v>
      </c>
      <c r="F35" s="18">
        <f t="shared" si="2"/>
        <v>11786</v>
      </c>
      <c r="G35" s="19">
        <f t="shared" si="2"/>
        <v>47087.740000000005</v>
      </c>
      <c r="H35" s="18">
        <f t="shared" si="2"/>
        <v>111135</v>
      </c>
      <c r="I35" s="19">
        <f t="shared" si="2"/>
        <v>71181.97</v>
      </c>
      <c r="J35" s="18">
        <f t="shared" si="2"/>
        <v>47121</v>
      </c>
      <c r="K35" s="19">
        <f t="shared" si="2"/>
        <v>41495.230000000003</v>
      </c>
      <c r="L35" s="18">
        <f t="shared" si="2"/>
        <v>691</v>
      </c>
      <c r="M35" s="19">
        <f t="shared" si="2"/>
        <v>10365</v>
      </c>
      <c r="N35" s="18">
        <f t="shared" si="2"/>
        <v>49493</v>
      </c>
      <c r="O35" s="19">
        <f t="shared" si="2"/>
        <v>28463.43</v>
      </c>
      <c r="P35" s="19">
        <f t="shared" si="2"/>
        <v>294669.51</v>
      </c>
    </row>
    <row r="36" spans="1:16" s="6" customFormat="1" ht="16.899999999999999" customHeight="1" x14ac:dyDescent="0.25">
      <c r="A36" s="16"/>
      <c r="B36" s="16"/>
      <c r="C36" s="20" t="s">
        <v>41</v>
      </c>
      <c r="D36" s="21">
        <f t="shared" ref="D36:P36" si="3">D37-D35</f>
        <v>142</v>
      </c>
      <c r="E36" s="22">
        <f t="shared" si="3"/>
        <v>502.65999999998894</v>
      </c>
      <c r="F36" s="21">
        <f t="shared" si="3"/>
        <v>31</v>
      </c>
      <c r="G36" s="22">
        <f t="shared" si="3"/>
        <v>156.36999999998807</v>
      </c>
      <c r="H36" s="21">
        <f t="shared" si="3"/>
        <v>583</v>
      </c>
      <c r="I36" s="22">
        <f t="shared" si="3"/>
        <v>373.41000000000349</v>
      </c>
      <c r="J36" s="21">
        <f t="shared" si="3"/>
        <v>247</v>
      </c>
      <c r="K36" s="22">
        <f t="shared" si="3"/>
        <v>217.50999999999476</v>
      </c>
      <c r="L36" s="21">
        <f t="shared" si="3"/>
        <v>4</v>
      </c>
      <c r="M36" s="22">
        <f t="shared" si="3"/>
        <v>60</v>
      </c>
      <c r="N36" s="21">
        <f t="shared" si="3"/>
        <v>259</v>
      </c>
      <c r="O36" s="22">
        <f t="shared" si="3"/>
        <v>148.94999999999709</v>
      </c>
      <c r="P36" s="22">
        <f t="shared" si="3"/>
        <v>1550.3999999999651</v>
      </c>
    </row>
    <row r="37" spans="1:16" s="3" customFormat="1" x14ac:dyDescent="0.25">
      <c r="A37" s="23"/>
      <c r="B37" s="23"/>
      <c r="C37" s="24" t="s">
        <v>42</v>
      </c>
      <c r="D37" s="25">
        <v>27309</v>
      </c>
      <c r="E37" s="26">
        <v>96670.3</v>
      </c>
      <c r="F37" s="25">
        <v>11817</v>
      </c>
      <c r="G37" s="26">
        <v>47244.109999999993</v>
      </c>
      <c r="H37" s="25">
        <v>111718</v>
      </c>
      <c r="I37" s="26">
        <v>71555.38</v>
      </c>
      <c r="J37" s="25">
        <v>47368</v>
      </c>
      <c r="K37" s="26">
        <v>41712.74</v>
      </c>
      <c r="L37" s="25">
        <v>695</v>
      </c>
      <c r="M37" s="26">
        <v>10425</v>
      </c>
      <c r="N37" s="25">
        <v>49752</v>
      </c>
      <c r="O37" s="26">
        <v>28612.379999999997</v>
      </c>
      <c r="P37" s="26">
        <v>296219.90999999997</v>
      </c>
    </row>
    <row r="38" spans="1:16" s="4" customFormat="1" x14ac:dyDescent="0.25">
      <c r="A38" s="28"/>
      <c r="B38" s="28"/>
    </row>
    <row r="39" spans="1:16" x14ac:dyDescent="0.25">
      <c r="A39" s="41" t="s">
        <v>50</v>
      </c>
      <c r="B39" s="41"/>
      <c r="C39" s="41" t="s">
        <v>51</v>
      </c>
      <c r="D39" s="5"/>
      <c r="E39" s="2"/>
    </row>
    <row r="40" spans="1:16" x14ac:dyDescent="0.25">
      <c r="A40" s="41" t="s">
        <v>52</v>
      </c>
      <c r="B40" s="41"/>
      <c r="C40" s="41" t="s">
        <v>53</v>
      </c>
    </row>
    <row r="41" spans="1:16" x14ac:dyDescent="0.25">
      <c r="A41" s="41" t="s">
        <v>54</v>
      </c>
      <c r="B41" s="41"/>
      <c r="C41" s="41" t="s">
        <v>55</v>
      </c>
    </row>
    <row r="42" spans="1:16" x14ac:dyDescent="0.25">
      <c r="A42" s="41" t="s">
        <v>56</v>
      </c>
      <c r="B42" s="41"/>
      <c r="C42" s="41" t="s">
        <v>57</v>
      </c>
    </row>
    <row r="43" spans="1:16" x14ac:dyDescent="0.25">
      <c r="A43" s="41" t="s">
        <v>58</v>
      </c>
      <c r="B43" s="41"/>
      <c r="C43" s="41" t="s">
        <v>59</v>
      </c>
    </row>
    <row r="44" spans="1:16" x14ac:dyDescent="0.25">
      <c r="A44" s="41" t="s">
        <v>60</v>
      </c>
      <c r="B44" s="41"/>
      <c r="C44" s="41" t="s">
        <v>61</v>
      </c>
    </row>
    <row r="45" spans="1:16" x14ac:dyDescent="0.25">
      <c r="A45" s="41" t="s">
        <v>62</v>
      </c>
      <c r="B45" s="41"/>
      <c r="C45" s="41" t="s">
        <v>63</v>
      </c>
    </row>
    <row r="46" spans="1:16" x14ac:dyDescent="0.25">
      <c r="A46" s="41" t="s">
        <v>64</v>
      </c>
      <c r="B46" s="41"/>
      <c r="C46" s="41" t="s">
        <v>65</v>
      </c>
    </row>
    <row r="47" spans="1:16" x14ac:dyDescent="0.25">
      <c r="A47" s="41" t="s">
        <v>66</v>
      </c>
      <c r="B47" s="41"/>
      <c r="C47" s="41" t="s">
        <v>67</v>
      </c>
    </row>
    <row r="48" spans="1:16" x14ac:dyDescent="0.25">
      <c r="A48" s="41" t="s">
        <v>68</v>
      </c>
      <c r="B48" s="41"/>
      <c r="C48" s="41" t="s">
        <v>69</v>
      </c>
    </row>
    <row r="49" spans="1:3" x14ac:dyDescent="0.25">
      <c r="A49" s="41" t="s">
        <v>70</v>
      </c>
      <c r="B49" s="41"/>
      <c r="C49" s="41" t="s">
        <v>71</v>
      </c>
    </row>
    <row r="50" spans="1:3" x14ac:dyDescent="0.25">
      <c r="A50" s="41" t="s">
        <v>72</v>
      </c>
      <c r="B50" s="41"/>
      <c r="C50" s="41" t="s">
        <v>73</v>
      </c>
    </row>
    <row r="51" spans="1:3" x14ac:dyDescent="0.25">
      <c r="A51" s="41" t="s">
        <v>74</v>
      </c>
      <c r="B51" s="41"/>
      <c r="C51" s="41" t="s">
        <v>75</v>
      </c>
    </row>
    <row r="52" spans="1:3" x14ac:dyDescent="0.25">
      <c r="A52" s="41" t="s">
        <v>76</v>
      </c>
      <c r="B52" s="41"/>
      <c r="C52" s="41" t="s">
        <v>77</v>
      </c>
    </row>
    <row r="53" spans="1:3" x14ac:dyDescent="0.2">
      <c r="A53" s="42" t="s">
        <v>78</v>
      </c>
      <c r="B53" s="43"/>
      <c r="C53" s="44" t="s">
        <v>79</v>
      </c>
    </row>
    <row r="54" spans="1:3" x14ac:dyDescent="0.2">
      <c r="A54" s="42" t="s">
        <v>80</v>
      </c>
      <c r="B54" s="43"/>
      <c r="C54" s="44" t="s">
        <v>81</v>
      </c>
    </row>
    <row r="55" spans="1:3" x14ac:dyDescent="0.2">
      <c r="A55" s="42" t="s">
        <v>82</v>
      </c>
      <c r="B55" s="43"/>
      <c r="C55" s="44" t="s">
        <v>83</v>
      </c>
    </row>
    <row r="56" spans="1:3" x14ac:dyDescent="0.2">
      <c r="A56" s="42" t="s">
        <v>84</v>
      </c>
      <c r="B56" s="43"/>
      <c r="C56" s="44" t="s">
        <v>85</v>
      </c>
    </row>
    <row r="57" spans="1:3" x14ac:dyDescent="0.2">
      <c r="A57" s="42" t="s">
        <v>86</v>
      </c>
      <c r="B57" s="43"/>
      <c r="C57" s="44" t="s">
        <v>87</v>
      </c>
    </row>
    <row r="58" spans="1:3" x14ac:dyDescent="0.25">
      <c r="A58" s="41" t="s">
        <v>88</v>
      </c>
      <c r="B58" s="41"/>
      <c r="C58" s="41" t="s">
        <v>89</v>
      </c>
    </row>
    <row r="59" spans="1:3" x14ac:dyDescent="0.25">
      <c r="A59" s="41" t="s">
        <v>90</v>
      </c>
      <c r="B59" s="41"/>
      <c r="C59" s="41" t="s">
        <v>91</v>
      </c>
    </row>
  </sheetData>
  <mergeCells count="11">
    <mergeCell ref="P5:P6"/>
    <mergeCell ref="C3:P3"/>
    <mergeCell ref="A5:A6"/>
    <mergeCell ref="B5:B6"/>
    <mergeCell ref="C5:C6"/>
    <mergeCell ref="D5:E5"/>
    <mergeCell ref="F5:G5"/>
    <mergeCell ref="H5:I5"/>
    <mergeCell ref="J5:K5"/>
    <mergeCell ref="L5:M5"/>
    <mergeCell ref="N5:O5"/>
  </mergeCells>
  <pageMargins left="0.25" right="0.25" top="0.75" bottom="0.75" header="0.3" footer="0.3"/>
  <pageSetup paperSize="9" scale="56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59"/>
  <sheetViews>
    <sheetView zoomScale="80" zoomScaleNormal="80" workbookViewId="0">
      <pane xSplit="3" ySplit="6" topLeftCell="D14" activePane="bottomRight" state="frozen"/>
      <selection pane="topRight" activeCell="C1" sqref="C1"/>
      <selection pane="bottomLeft" activeCell="A4" sqref="A4"/>
      <selection pane="bottomRight" activeCell="F42" sqref="F42"/>
    </sheetView>
  </sheetViews>
  <sheetFormatPr defaultColWidth="9.140625" defaultRowHeight="15.75" x14ac:dyDescent="0.25"/>
  <cols>
    <col min="1" max="1" width="8.140625" style="1" customWidth="1"/>
    <col min="2" max="2" width="11" style="1" hidden="1" customWidth="1"/>
    <col min="3" max="3" width="41.140625" style="1" customWidth="1"/>
    <col min="4" max="4" width="13.42578125" style="2" customWidth="1"/>
    <col min="5" max="5" width="17.140625" style="5" customWidth="1"/>
    <col min="6" max="6" width="13.5703125" style="2" customWidth="1"/>
    <col min="7" max="7" width="17.140625" style="2" customWidth="1"/>
    <col min="8" max="8" width="14.28515625" style="2" customWidth="1"/>
    <col min="9" max="9" width="17.140625" style="2" customWidth="1"/>
    <col min="10" max="10" width="12.5703125" style="2" customWidth="1"/>
    <col min="11" max="11" width="17.140625" style="2" customWidth="1"/>
    <col min="12" max="12" width="11.42578125" style="2" customWidth="1"/>
    <col min="13" max="13" width="17.140625" style="2" customWidth="1"/>
    <col min="14" max="14" width="15.28515625" style="2" customWidth="1"/>
    <col min="15" max="15" width="17.42578125" style="2" customWidth="1"/>
    <col min="16" max="16" width="18.85546875" style="2" customWidth="1"/>
    <col min="17" max="16384" width="9.140625" style="2"/>
  </cols>
  <sheetData>
    <row r="1" spans="1:16" x14ac:dyDescent="0.25">
      <c r="P1" s="7" t="s">
        <v>43</v>
      </c>
    </row>
    <row r="3" spans="1:16" ht="27" customHeight="1" x14ac:dyDescent="0.25">
      <c r="C3" s="204" t="s">
        <v>49</v>
      </c>
      <c r="D3" s="204"/>
      <c r="E3" s="204"/>
      <c r="F3" s="204"/>
      <c r="G3" s="204"/>
      <c r="H3" s="204"/>
      <c r="I3" s="204"/>
      <c r="J3" s="204"/>
      <c r="K3" s="204"/>
      <c r="L3" s="204"/>
      <c r="M3" s="204"/>
      <c r="N3" s="204"/>
      <c r="O3" s="204"/>
      <c r="P3" s="204"/>
    </row>
    <row r="4" spans="1:16" ht="27" customHeight="1" x14ac:dyDescent="0.25">
      <c r="C4" s="27"/>
      <c r="D4" s="27"/>
      <c r="E4" s="27"/>
      <c r="F4" s="27"/>
      <c r="G4" s="35" t="s">
        <v>47</v>
      </c>
      <c r="H4" s="27"/>
      <c r="I4" s="27"/>
      <c r="J4" s="27"/>
      <c r="K4" s="27"/>
      <c r="L4" s="27"/>
      <c r="M4" s="27"/>
      <c r="N4" s="27"/>
      <c r="O4" s="27"/>
      <c r="P4" s="27"/>
    </row>
    <row r="5" spans="1:16" s="1" customFormat="1" ht="48" customHeight="1" x14ac:dyDescent="0.25">
      <c r="A5" s="203" t="s">
        <v>1</v>
      </c>
      <c r="B5" s="205" t="s">
        <v>44</v>
      </c>
      <c r="C5" s="203" t="s">
        <v>2</v>
      </c>
      <c r="D5" s="203" t="s">
        <v>3</v>
      </c>
      <c r="E5" s="203"/>
      <c r="F5" s="203" t="s">
        <v>4</v>
      </c>
      <c r="G5" s="203"/>
      <c r="H5" s="203" t="s">
        <v>5</v>
      </c>
      <c r="I5" s="203"/>
      <c r="J5" s="203" t="s">
        <v>6</v>
      </c>
      <c r="K5" s="203"/>
      <c r="L5" s="203" t="s">
        <v>7</v>
      </c>
      <c r="M5" s="203"/>
      <c r="N5" s="203" t="s">
        <v>8</v>
      </c>
      <c r="O5" s="203"/>
      <c r="P5" s="203" t="s">
        <v>9</v>
      </c>
    </row>
    <row r="6" spans="1:16" s="1" customFormat="1" ht="69.75" customHeight="1" x14ac:dyDescent="0.25">
      <c r="A6" s="203"/>
      <c r="B6" s="206"/>
      <c r="C6" s="203"/>
      <c r="D6" s="9" t="s">
        <v>10</v>
      </c>
      <c r="E6" s="10" t="s">
        <v>9</v>
      </c>
      <c r="F6" s="9" t="s">
        <v>10</v>
      </c>
      <c r="G6" s="9" t="s">
        <v>9</v>
      </c>
      <c r="H6" s="9" t="s">
        <v>10</v>
      </c>
      <c r="I6" s="9" t="s">
        <v>9</v>
      </c>
      <c r="J6" s="9" t="s">
        <v>10</v>
      </c>
      <c r="K6" s="9" t="s">
        <v>9</v>
      </c>
      <c r="L6" s="9" t="s">
        <v>10</v>
      </c>
      <c r="M6" s="9" t="s">
        <v>9</v>
      </c>
      <c r="N6" s="9" t="s">
        <v>10</v>
      </c>
      <c r="O6" s="9" t="s">
        <v>9</v>
      </c>
      <c r="P6" s="203"/>
    </row>
    <row r="7" spans="1:16" ht="32.25" customHeight="1" x14ac:dyDescent="0.25">
      <c r="A7" s="9">
        <v>1</v>
      </c>
      <c r="B7" s="9">
        <v>390440</v>
      </c>
      <c r="C7" s="36" t="s">
        <v>11</v>
      </c>
      <c r="D7" s="12">
        <v>2481</v>
      </c>
      <c r="E7" s="13">
        <v>8782.42</v>
      </c>
      <c r="F7" s="12">
        <v>1073</v>
      </c>
      <c r="G7" s="13">
        <v>4289.83</v>
      </c>
      <c r="H7" s="12">
        <v>10147</v>
      </c>
      <c r="I7" s="13">
        <v>6499.15</v>
      </c>
      <c r="J7" s="12">
        <v>4302</v>
      </c>
      <c r="K7" s="13">
        <v>3788.38</v>
      </c>
      <c r="L7" s="12">
        <v>63</v>
      </c>
      <c r="M7" s="13">
        <v>945</v>
      </c>
      <c r="N7" s="12">
        <v>4519</v>
      </c>
      <c r="O7" s="13">
        <v>2598.88</v>
      </c>
      <c r="P7" s="13">
        <f>E7+G7+I7+K7+M7+O7</f>
        <v>26903.660000000003</v>
      </c>
    </row>
    <row r="8" spans="1:16" x14ac:dyDescent="0.25">
      <c r="A8" s="9">
        <v>2</v>
      </c>
      <c r="B8" s="9">
        <v>390100</v>
      </c>
      <c r="C8" s="37" t="s">
        <v>12</v>
      </c>
      <c r="D8" s="12">
        <v>1877</v>
      </c>
      <c r="E8" s="13">
        <v>6644.34</v>
      </c>
      <c r="F8" s="12">
        <v>812</v>
      </c>
      <c r="G8" s="13">
        <v>3246.36</v>
      </c>
      <c r="H8" s="12">
        <v>7674</v>
      </c>
      <c r="I8" s="13">
        <v>4915.2</v>
      </c>
      <c r="J8" s="12">
        <v>3254</v>
      </c>
      <c r="K8" s="13">
        <v>2865.5</v>
      </c>
      <c r="L8" s="12">
        <v>48</v>
      </c>
      <c r="M8" s="13">
        <v>720</v>
      </c>
      <c r="N8" s="12">
        <v>3418</v>
      </c>
      <c r="O8" s="13">
        <v>1965.69</v>
      </c>
      <c r="P8" s="13">
        <f t="shared" ref="P8:P14" si="0">E8+G8+I8+K8+M8+O8</f>
        <v>20357.09</v>
      </c>
    </row>
    <row r="9" spans="1:16" x14ac:dyDescent="0.25">
      <c r="A9" s="9">
        <v>3</v>
      </c>
      <c r="B9" s="9">
        <v>390090</v>
      </c>
      <c r="C9" s="37" t="s">
        <v>13</v>
      </c>
      <c r="D9" s="12">
        <v>1935</v>
      </c>
      <c r="E9" s="13">
        <v>6849.65</v>
      </c>
      <c r="F9" s="12">
        <v>837</v>
      </c>
      <c r="G9" s="13">
        <v>3346.31</v>
      </c>
      <c r="H9" s="12">
        <v>7912</v>
      </c>
      <c r="I9" s="13">
        <v>5067.6400000000003</v>
      </c>
      <c r="J9" s="12">
        <v>3355</v>
      </c>
      <c r="K9" s="13">
        <v>2954.45</v>
      </c>
      <c r="L9" s="12">
        <v>49</v>
      </c>
      <c r="M9" s="13">
        <v>735</v>
      </c>
      <c r="N9" s="12">
        <v>3524</v>
      </c>
      <c r="O9" s="13">
        <v>2026.65</v>
      </c>
      <c r="P9" s="13">
        <f t="shared" si="0"/>
        <v>20979.7</v>
      </c>
    </row>
    <row r="10" spans="1:16" x14ac:dyDescent="0.25">
      <c r="A10" s="9">
        <v>4</v>
      </c>
      <c r="B10" s="9">
        <v>390400</v>
      </c>
      <c r="C10" s="38" t="s">
        <v>46</v>
      </c>
      <c r="D10" s="12">
        <v>4032</v>
      </c>
      <c r="E10" s="13">
        <v>14272.76</v>
      </c>
      <c r="F10" s="12">
        <v>1744</v>
      </c>
      <c r="G10" s="13">
        <v>6972.48</v>
      </c>
      <c r="H10" s="12">
        <v>16494</v>
      </c>
      <c r="I10" s="13">
        <v>10564.41</v>
      </c>
      <c r="J10" s="12">
        <v>6994</v>
      </c>
      <c r="K10" s="13">
        <v>6158.99</v>
      </c>
      <c r="L10" s="12">
        <v>103</v>
      </c>
      <c r="M10" s="13">
        <v>1545</v>
      </c>
      <c r="N10" s="12">
        <v>7345</v>
      </c>
      <c r="O10" s="13">
        <v>4224.1099999999997</v>
      </c>
      <c r="P10" s="13">
        <f t="shared" si="0"/>
        <v>43737.75</v>
      </c>
    </row>
    <row r="11" spans="1:16" x14ac:dyDescent="0.25">
      <c r="A11" s="9">
        <v>5</v>
      </c>
      <c r="B11" s="9">
        <v>390110</v>
      </c>
      <c r="C11" s="37" t="s">
        <v>15</v>
      </c>
      <c r="D11" s="12">
        <v>332</v>
      </c>
      <c r="E11" s="13">
        <v>1175.24</v>
      </c>
      <c r="F11" s="12">
        <v>144</v>
      </c>
      <c r="G11" s="13">
        <v>575.71</v>
      </c>
      <c r="H11" s="12">
        <v>1358</v>
      </c>
      <c r="I11" s="13">
        <v>869.8</v>
      </c>
      <c r="J11" s="12">
        <v>575</v>
      </c>
      <c r="K11" s="13">
        <v>506.35</v>
      </c>
      <c r="L11" s="12">
        <v>8</v>
      </c>
      <c r="M11" s="13">
        <v>120</v>
      </c>
      <c r="N11" s="12">
        <v>604</v>
      </c>
      <c r="O11" s="13">
        <v>347.36</v>
      </c>
      <c r="P11" s="13">
        <f t="shared" si="0"/>
        <v>3594.46</v>
      </c>
    </row>
    <row r="12" spans="1:16" ht="17.25" customHeight="1" x14ac:dyDescent="0.25">
      <c r="A12" s="9">
        <v>6</v>
      </c>
      <c r="B12" s="9">
        <v>390940</v>
      </c>
      <c r="C12" s="37" t="s">
        <v>16</v>
      </c>
      <c r="D12" s="12">
        <v>247</v>
      </c>
      <c r="E12" s="13">
        <v>874.35</v>
      </c>
      <c r="F12" s="12">
        <v>107</v>
      </c>
      <c r="G12" s="13">
        <v>427.78</v>
      </c>
      <c r="H12" s="12">
        <v>1011</v>
      </c>
      <c r="I12" s="13">
        <v>647.54999999999995</v>
      </c>
      <c r="J12" s="12">
        <v>428</v>
      </c>
      <c r="K12" s="13">
        <v>376.9</v>
      </c>
      <c r="L12" s="12">
        <v>6</v>
      </c>
      <c r="M12" s="13">
        <v>90</v>
      </c>
      <c r="N12" s="12">
        <v>450</v>
      </c>
      <c r="O12" s="13">
        <v>258.8</v>
      </c>
      <c r="P12" s="13">
        <f t="shared" si="0"/>
        <v>2675.38</v>
      </c>
    </row>
    <row r="13" spans="1:16" x14ac:dyDescent="0.25">
      <c r="A13" s="9">
        <v>7</v>
      </c>
      <c r="B13" s="9">
        <v>390600</v>
      </c>
      <c r="C13" s="37" t="s">
        <v>17</v>
      </c>
      <c r="D13" s="12">
        <v>383</v>
      </c>
      <c r="E13" s="13">
        <v>1355.77</v>
      </c>
      <c r="F13" s="12">
        <v>166</v>
      </c>
      <c r="G13" s="13">
        <v>663.66</v>
      </c>
      <c r="H13" s="12">
        <v>1567</v>
      </c>
      <c r="I13" s="13">
        <v>1003.66</v>
      </c>
      <c r="J13" s="12">
        <v>664</v>
      </c>
      <c r="K13" s="13">
        <v>584.73</v>
      </c>
      <c r="L13" s="12">
        <v>10</v>
      </c>
      <c r="M13" s="13">
        <v>150</v>
      </c>
      <c r="N13" s="12">
        <v>697</v>
      </c>
      <c r="O13" s="13">
        <v>400.84</v>
      </c>
      <c r="P13" s="13">
        <f t="shared" si="0"/>
        <v>4158.66</v>
      </c>
    </row>
    <row r="14" spans="1:16" ht="33.75" customHeight="1" x14ac:dyDescent="0.25">
      <c r="A14" s="9">
        <v>8</v>
      </c>
      <c r="B14" s="9">
        <v>390340</v>
      </c>
      <c r="C14" s="36" t="s">
        <v>48</v>
      </c>
      <c r="D14" s="12">
        <v>294</v>
      </c>
      <c r="E14" s="13">
        <v>1040.72</v>
      </c>
      <c r="F14" s="12">
        <v>127</v>
      </c>
      <c r="G14" s="13">
        <v>507.74</v>
      </c>
      <c r="H14" s="12">
        <v>1202</v>
      </c>
      <c r="I14" s="13">
        <v>769.88</v>
      </c>
      <c r="J14" s="12">
        <v>509</v>
      </c>
      <c r="K14" s="13">
        <v>448.23</v>
      </c>
      <c r="L14" s="12">
        <v>7</v>
      </c>
      <c r="M14" s="13">
        <v>105</v>
      </c>
      <c r="N14" s="12">
        <v>535</v>
      </c>
      <c r="O14" s="13">
        <v>307.68</v>
      </c>
      <c r="P14" s="13">
        <f t="shared" si="0"/>
        <v>3179.25</v>
      </c>
    </row>
    <row r="15" spans="1:16" x14ac:dyDescent="0.25">
      <c r="A15" s="9">
        <v>9</v>
      </c>
      <c r="B15" s="9">
        <v>390380</v>
      </c>
      <c r="C15" s="37" t="s">
        <v>19</v>
      </c>
      <c r="D15" s="12">
        <v>167</v>
      </c>
      <c r="E15" s="13">
        <v>591.16</v>
      </c>
      <c r="F15" s="12">
        <v>72</v>
      </c>
      <c r="G15" s="13">
        <v>287.85000000000002</v>
      </c>
      <c r="H15" s="12">
        <v>684</v>
      </c>
      <c r="I15" s="13">
        <v>438.1</v>
      </c>
      <c r="J15" s="12">
        <v>290</v>
      </c>
      <c r="K15" s="13">
        <v>255.38</v>
      </c>
      <c r="L15" s="12">
        <v>4</v>
      </c>
      <c r="M15" s="13">
        <v>60</v>
      </c>
      <c r="N15" s="12">
        <v>304</v>
      </c>
      <c r="O15" s="13">
        <v>174.83</v>
      </c>
      <c r="P15" s="13">
        <f>E15+G15+I15+K15+M15+O15</f>
        <v>1807.3200000000002</v>
      </c>
    </row>
    <row r="16" spans="1:16" s="3" customFormat="1" ht="31.5" x14ac:dyDescent="0.25">
      <c r="A16" s="9">
        <v>10</v>
      </c>
      <c r="B16" s="34">
        <v>390480</v>
      </c>
      <c r="C16" s="40" t="s">
        <v>45</v>
      </c>
      <c r="D16" s="25">
        <f>Диагн.исл.Баз.!D15+Диагн.исл.Баз.!D20</f>
        <v>950</v>
      </c>
      <c r="E16" s="26">
        <f>Диагн.исл.Баз.!E15+Диагн.исл.Баз.!E20</f>
        <v>3362.87</v>
      </c>
      <c r="F16" s="25">
        <f>Диагн.исл.Баз.!F15+Диагн.исл.Баз.!F20</f>
        <v>411</v>
      </c>
      <c r="G16" s="26">
        <f>Диагн.исл.Баз.!G15+Диагн.исл.Баз.!G20</f>
        <v>1643.17</v>
      </c>
      <c r="H16" s="25">
        <f>Диагн.исл.Баз.!H15+Диагн.исл.Баз.!H20</f>
        <v>3887</v>
      </c>
      <c r="I16" s="26">
        <f>Диагн.исл.Баз.!I15+Диагн.исл.Баз.!I20</f>
        <v>2489.62</v>
      </c>
      <c r="J16" s="25">
        <f>Диагн.исл.Баз.!J15+Диагн.исл.Баз.!J20</f>
        <v>1648</v>
      </c>
      <c r="K16" s="26">
        <f>Диагн.исл.Баз.!K15+Диагн.исл.Баз.!K20</f>
        <v>1451.2399999999998</v>
      </c>
      <c r="L16" s="25">
        <f>Диагн.исл.Баз.!L15+Диагн.исл.Баз.!L20</f>
        <v>24</v>
      </c>
      <c r="M16" s="26">
        <f>Диагн.исл.Баз.!M15+Диагн.исл.Баз.!M20</f>
        <v>360</v>
      </c>
      <c r="N16" s="25">
        <f>Диагн.исл.Баз.!N15+Диагн.исл.Баз.!N20</f>
        <v>1731</v>
      </c>
      <c r="O16" s="26">
        <f>Диагн.исл.Баз.!O15+Диагн.исл.Баз.!O20</f>
        <v>995.49</v>
      </c>
      <c r="P16" s="26">
        <f>Диагн.исл.Баз.!P15+Диагн.исл.Баз.!P20</f>
        <v>10302.390000000001</v>
      </c>
    </row>
    <row r="17" spans="1:16" x14ac:dyDescent="0.25">
      <c r="A17" s="9">
        <v>11</v>
      </c>
      <c r="B17" s="9">
        <v>390200</v>
      </c>
      <c r="C17" s="37" t="s">
        <v>34</v>
      </c>
      <c r="D17" s="12">
        <v>709</v>
      </c>
      <c r="E17" s="13">
        <v>2509.77</v>
      </c>
      <c r="F17" s="12">
        <v>307</v>
      </c>
      <c r="G17" s="13">
        <v>1227.3800000000001</v>
      </c>
      <c r="H17" s="12">
        <v>2900</v>
      </c>
      <c r="I17" s="13">
        <v>1857.45</v>
      </c>
      <c r="J17" s="12">
        <v>1229</v>
      </c>
      <c r="K17" s="13">
        <v>1082.27</v>
      </c>
      <c r="L17" s="12">
        <v>18</v>
      </c>
      <c r="M17" s="13">
        <v>270</v>
      </c>
      <c r="N17" s="12">
        <v>1292</v>
      </c>
      <c r="O17" s="13">
        <v>743.03</v>
      </c>
      <c r="P17" s="13">
        <f t="shared" ref="P17:P34" si="1">E17+G17+I17+K17+M17+O17</f>
        <v>7689.9000000000005</v>
      </c>
    </row>
    <row r="18" spans="1:16" x14ac:dyDescent="0.25">
      <c r="A18" s="9">
        <v>12</v>
      </c>
      <c r="B18" s="9">
        <v>390160</v>
      </c>
      <c r="C18" s="37" t="s">
        <v>21</v>
      </c>
      <c r="D18" s="12">
        <v>732</v>
      </c>
      <c r="E18" s="13">
        <v>2591.1799999999998</v>
      </c>
      <c r="F18" s="12">
        <v>317</v>
      </c>
      <c r="G18" s="13">
        <v>1267.3599999999999</v>
      </c>
      <c r="H18" s="12">
        <v>2995</v>
      </c>
      <c r="I18" s="13">
        <v>1918.3</v>
      </c>
      <c r="J18" s="12">
        <v>1271</v>
      </c>
      <c r="K18" s="13">
        <v>1119.26</v>
      </c>
      <c r="L18" s="12">
        <v>19</v>
      </c>
      <c r="M18" s="13">
        <v>285</v>
      </c>
      <c r="N18" s="12">
        <v>1334</v>
      </c>
      <c r="O18" s="13">
        <v>767.18</v>
      </c>
      <c r="P18" s="13">
        <f t="shared" si="1"/>
        <v>7948.2800000000007</v>
      </c>
    </row>
    <row r="19" spans="1:16" x14ac:dyDescent="0.25">
      <c r="A19" s="9">
        <v>13</v>
      </c>
      <c r="B19" s="9">
        <v>390210</v>
      </c>
      <c r="C19" s="37" t="s">
        <v>29</v>
      </c>
      <c r="D19" s="12">
        <v>739</v>
      </c>
      <c r="E19" s="13">
        <v>2615.96</v>
      </c>
      <c r="F19" s="12">
        <v>320</v>
      </c>
      <c r="G19" s="13">
        <v>1279.3499999999999</v>
      </c>
      <c r="H19" s="12">
        <v>3025</v>
      </c>
      <c r="I19" s="13">
        <v>1937.51</v>
      </c>
      <c r="J19" s="12">
        <v>1283</v>
      </c>
      <c r="K19" s="13">
        <v>1129.82</v>
      </c>
      <c r="L19" s="12">
        <v>19</v>
      </c>
      <c r="M19" s="13">
        <v>285</v>
      </c>
      <c r="N19" s="12">
        <v>1348</v>
      </c>
      <c r="O19" s="13">
        <v>775.23</v>
      </c>
      <c r="P19" s="13">
        <f t="shared" si="1"/>
        <v>8022.869999999999</v>
      </c>
    </row>
    <row r="20" spans="1:16" x14ac:dyDescent="0.25">
      <c r="A20" s="9">
        <v>14</v>
      </c>
      <c r="B20" s="9">
        <v>390220</v>
      </c>
      <c r="C20" s="37" t="s">
        <v>30</v>
      </c>
      <c r="D20" s="12">
        <v>1585</v>
      </c>
      <c r="E20" s="13">
        <v>5610.69</v>
      </c>
      <c r="F20" s="12">
        <v>686</v>
      </c>
      <c r="G20" s="13">
        <v>2742.61</v>
      </c>
      <c r="H20" s="12">
        <v>6483</v>
      </c>
      <c r="I20" s="13">
        <v>4152.3599999999997</v>
      </c>
      <c r="J20" s="12">
        <v>2749</v>
      </c>
      <c r="K20" s="13">
        <v>2420.8000000000002</v>
      </c>
      <c r="L20" s="12">
        <v>40</v>
      </c>
      <c r="M20" s="13">
        <v>600</v>
      </c>
      <c r="N20" s="12">
        <v>2888</v>
      </c>
      <c r="O20" s="13">
        <v>1660.89</v>
      </c>
      <c r="P20" s="13">
        <f t="shared" si="1"/>
        <v>17187.349999999999</v>
      </c>
    </row>
    <row r="21" spans="1:16" x14ac:dyDescent="0.25">
      <c r="A21" s="9">
        <v>15</v>
      </c>
      <c r="B21" s="9">
        <v>390230</v>
      </c>
      <c r="C21" s="37" t="s">
        <v>27</v>
      </c>
      <c r="D21" s="12">
        <v>832</v>
      </c>
      <c r="E21" s="13">
        <v>2945.17</v>
      </c>
      <c r="F21" s="12">
        <v>360</v>
      </c>
      <c r="G21" s="13">
        <v>1439.27</v>
      </c>
      <c r="H21" s="12">
        <v>3406</v>
      </c>
      <c r="I21" s="13">
        <v>2181.54</v>
      </c>
      <c r="J21" s="12">
        <v>1445</v>
      </c>
      <c r="K21" s="13">
        <v>1272.48</v>
      </c>
      <c r="L21" s="12">
        <v>21</v>
      </c>
      <c r="M21" s="13">
        <v>315</v>
      </c>
      <c r="N21" s="12">
        <v>1517</v>
      </c>
      <c r="O21" s="13">
        <v>872.43</v>
      </c>
      <c r="P21" s="13">
        <f t="shared" si="1"/>
        <v>9025.8900000000012</v>
      </c>
    </row>
    <row r="22" spans="1:16" x14ac:dyDescent="0.25">
      <c r="A22" s="9">
        <v>16</v>
      </c>
      <c r="B22" s="9">
        <v>390240</v>
      </c>
      <c r="C22" s="37" t="s">
        <v>26</v>
      </c>
      <c r="D22" s="12">
        <v>826</v>
      </c>
      <c r="E22" s="13">
        <v>2923.93</v>
      </c>
      <c r="F22" s="12">
        <v>357</v>
      </c>
      <c r="G22" s="13">
        <v>1427.28</v>
      </c>
      <c r="H22" s="12">
        <v>3380</v>
      </c>
      <c r="I22" s="13">
        <v>2164.89</v>
      </c>
      <c r="J22" s="12">
        <v>1434</v>
      </c>
      <c r="K22" s="13">
        <v>1262.79</v>
      </c>
      <c r="L22" s="12">
        <v>21</v>
      </c>
      <c r="M22" s="13">
        <v>315</v>
      </c>
      <c r="N22" s="12">
        <v>1506</v>
      </c>
      <c r="O22" s="13">
        <v>866.1</v>
      </c>
      <c r="P22" s="13">
        <f t="shared" si="1"/>
        <v>8959.99</v>
      </c>
    </row>
    <row r="23" spans="1:16" x14ac:dyDescent="0.25">
      <c r="A23" s="9">
        <v>17</v>
      </c>
      <c r="B23" s="9">
        <v>390290</v>
      </c>
      <c r="C23" s="37" t="s">
        <v>36</v>
      </c>
      <c r="D23" s="12">
        <v>288</v>
      </c>
      <c r="E23" s="13">
        <v>1019.48</v>
      </c>
      <c r="F23" s="12">
        <v>125</v>
      </c>
      <c r="G23" s="13">
        <v>499.75</v>
      </c>
      <c r="H23" s="12">
        <v>1179</v>
      </c>
      <c r="I23" s="13">
        <v>755.15</v>
      </c>
      <c r="J23" s="12">
        <v>499</v>
      </c>
      <c r="K23" s="13">
        <v>439.42</v>
      </c>
      <c r="L23" s="12">
        <v>7</v>
      </c>
      <c r="M23" s="13">
        <v>105</v>
      </c>
      <c r="N23" s="12">
        <v>524</v>
      </c>
      <c r="O23" s="13">
        <v>301.35000000000002</v>
      </c>
      <c r="P23" s="13">
        <f t="shared" si="1"/>
        <v>3120.15</v>
      </c>
    </row>
    <row r="24" spans="1:16" x14ac:dyDescent="0.25">
      <c r="A24" s="9">
        <v>18</v>
      </c>
      <c r="B24" s="9">
        <v>390370</v>
      </c>
      <c r="C24" s="37" t="s">
        <v>22</v>
      </c>
      <c r="D24" s="12">
        <v>283</v>
      </c>
      <c r="E24" s="13">
        <v>1001.78</v>
      </c>
      <c r="F24" s="12">
        <v>123</v>
      </c>
      <c r="G24" s="13">
        <v>491.75</v>
      </c>
      <c r="H24" s="12">
        <v>1160</v>
      </c>
      <c r="I24" s="13">
        <v>742.98</v>
      </c>
      <c r="J24" s="12">
        <v>491</v>
      </c>
      <c r="K24" s="13">
        <v>432.38</v>
      </c>
      <c r="L24" s="12">
        <v>7</v>
      </c>
      <c r="M24" s="13">
        <v>105</v>
      </c>
      <c r="N24" s="12">
        <v>516</v>
      </c>
      <c r="O24" s="13">
        <v>296.75</v>
      </c>
      <c r="P24" s="13">
        <f t="shared" si="1"/>
        <v>3070.6400000000003</v>
      </c>
    </row>
    <row r="25" spans="1:16" x14ac:dyDescent="0.25">
      <c r="A25" s="9">
        <v>19</v>
      </c>
      <c r="B25" s="9">
        <v>390260</v>
      </c>
      <c r="C25" s="37" t="s">
        <v>33</v>
      </c>
      <c r="D25" s="12">
        <v>478</v>
      </c>
      <c r="E25" s="13">
        <v>1692.06</v>
      </c>
      <c r="F25" s="12">
        <v>207</v>
      </c>
      <c r="G25" s="13">
        <v>827.58</v>
      </c>
      <c r="H25" s="12">
        <v>1958</v>
      </c>
      <c r="I25" s="13">
        <v>1254.0999999999999</v>
      </c>
      <c r="J25" s="12">
        <v>830</v>
      </c>
      <c r="K25" s="13">
        <v>730.91</v>
      </c>
      <c r="L25" s="12">
        <v>12</v>
      </c>
      <c r="M25" s="13">
        <v>180</v>
      </c>
      <c r="N25" s="12">
        <v>872</v>
      </c>
      <c r="O25" s="13">
        <v>501.49</v>
      </c>
      <c r="P25" s="13">
        <f t="shared" si="1"/>
        <v>5186.1399999999994</v>
      </c>
    </row>
    <row r="26" spans="1:16" x14ac:dyDescent="0.25">
      <c r="A26" s="9">
        <v>20</v>
      </c>
      <c r="B26" s="9">
        <v>390250</v>
      </c>
      <c r="C26" s="37" t="s">
        <v>38</v>
      </c>
      <c r="D26" s="12">
        <v>358</v>
      </c>
      <c r="E26" s="13">
        <v>1267.27</v>
      </c>
      <c r="F26" s="12">
        <v>155</v>
      </c>
      <c r="G26" s="13">
        <v>619.69000000000005</v>
      </c>
      <c r="H26" s="12">
        <v>1465</v>
      </c>
      <c r="I26" s="13">
        <v>938.33</v>
      </c>
      <c r="J26" s="12">
        <v>621</v>
      </c>
      <c r="K26" s="13">
        <v>546.86</v>
      </c>
      <c r="L26" s="12">
        <v>9</v>
      </c>
      <c r="M26" s="13">
        <v>135</v>
      </c>
      <c r="N26" s="12">
        <v>652</v>
      </c>
      <c r="O26" s="13">
        <v>374.97</v>
      </c>
      <c r="P26" s="13">
        <f t="shared" si="1"/>
        <v>3882.12</v>
      </c>
    </row>
    <row r="27" spans="1:16" x14ac:dyDescent="0.25">
      <c r="A27" s="9">
        <v>21</v>
      </c>
      <c r="B27" s="9">
        <v>390300</v>
      </c>
      <c r="C27" s="37" t="s">
        <v>37</v>
      </c>
      <c r="D27" s="12">
        <v>337</v>
      </c>
      <c r="E27" s="13">
        <v>1192.94</v>
      </c>
      <c r="F27" s="12">
        <v>146</v>
      </c>
      <c r="G27" s="13">
        <v>583.71</v>
      </c>
      <c r="H27" s="12">
        <v>1378</v>
      </c>
      <c r="I27" s="13">
        <v>882.61</v>
      </c>
      <c r="J27" s="12">
        <v>584</v>
      </c>
      <c r="K27" s="13">
        <v>514.28</v>
      </c>
      <c r="L27" s="12">
        <v>9</v>
      </c>
      <c r="M27" s="13">
        <v>135</v>
      </c>
      <c r="N27" s="12">
        <v>613</v>
      </c>
      <c r="O27" s="13">
        <v>352.54</v>
      </c>
      <c r="P27" s="13">
        <f t="shared" si="1"/>
        <v>3661.08</v>
      </c>
    </row>
    <row r="28" spans="1:16" x14ac:dyDescent="0.25">
      <c r="A28" s="9">
        <v>22</v>
      </c>
      <c r="B28" s="9">
        <v>390310</v>
      </c>
      <c r="C28" s="37" t="s">
        <v>31</v>
      </c>
      <c r="D28" s="12">
        <v>478</v>
      </c>
      <c r="E28" s="13">
        <v>1692.06</v>
      </c>
      <c r="F28" s="12">
        <v>207</v>
      </c>
      <c r="G28" s="13">
        <v>827.58</v>
      </c>
      <c r="H28" s="12">
        <v>1957</v>
      </c>
      <c r="I28" s="13">
        <v>1253.46</v>
      </c>
      <c r="J28" s="12">
        <v>829</v>
      </c>
      <c r="K28" s="13">
        <v>730.03</v>
      </c>
      <c r="L28" s="12">
        <v>12</v>
      </c>
      <c r="M28" s="13">
        <v>180</v>
      </c>
      <c r="N28" s="12">
        <v>872</v>
      </c>
      <c r="O28" s="13">
        <v>501.49</v>
      </c>
      <c r="P28" s="13">
        <f t="shared" si="1"/>
        <v>5184.62</v>
      </c>
    </row>
    <row r="29" spans="1:16" x14ac:dyDescent="0.25">
      <c r="A29" s="9">
        <v>23</v>
      </c>
      <c r="B29" s="9">
        <v>390320</v>
      </c>
      <c r="C29" s="37" t="s">
        <v>32</v>
      </c>
      <c r="D29" s="12">
        <v>466</v>
      </c>
      <c r="E29" s="13">
        <v>1649.58</v>
      </c>
      <c r="F29" s="12">
        <v>202</v>
      </c>
      <c r="G29" s="13">
        <v>807.59</v>
      </c>
      <c r="H29" s="12">
        <v>1908</v>
      </c>
      <c r="I29" s="13">
        <v>1222.07</v>
      </c>
      <c r="J29" s="12">
        <v>809</v>
      </c>
      <c r="K29" s="13">
        <v>712.41</v>
      </c>
      <c r="L29" s="12">
        <v>12</v>
      </c>
      <c r="M29" s="13">
        <v>180</v>
      </c>
      <c r="N29" s="12">
        <v>849</v>
      </c>
      <c r="O29" s="13">
        <v>488.26</v>
      </c>
      <c r="P29" s="13">
        <f t="shared" si="1"/>
        <v>5059.91</v>
      </c>
    </row>
    <row r="30" spans="1:16" x14ac:dyDescent="0.25">
      <c r="A30" s="9">
        <v>24</v>
      </c>
      <c r="B30" s="9">
        <v>390180</v>
      </c>
      <c r="C30" s="37" t="s">
        <v>24</v>
      </c>
      <c r="D30" s="12">
        <v>771</v>
      </c>
      <c r="E30" s="13">
        <v>2729.24</v>
      </c>
      <c r="F30" s="12">
        <v>334</v>
      </c>
      <c r="G30" s="13">
        <v>1335.33</v>
      </c>
      <c r="H30" s="12">
        <v>3154</v>
      </c>
      <c r="I30" s="13">
        <v>2020.14</v>
      </c>
      <c r="J30" s="12">
        <v>1338</v>
      </c>
      <c r="K30" s="13">
        <v>1178.26</v>
      </c>
      <c r="L30" s="12">
        <v>20</v>
      </c>
      <c r="M30" s="13">
        <v>300</v>
      </c>
      <c r="N30" s="12">
        <v>1405</v>
      </c>
      <c r="O30" s="13">
        <v>808.02</v>
      </c>
      <c r="P30" s="13">
        <f t="shared" si="1"/>
        <v>8370.99</v>
      </c>
    </row>
    <row r="31" spans="1:16" x14ac:dyDescent="0.25">
      <c r="A31" s="9">
        <v>25</v>
      </c>
      <c r="B31" s="9">
        <v>390270</v>
      </c>
      <c r="C31" s="39" t="s">
        <v>35</v>
      </c>
      <c r="D31" s="12">
        <v>460</v>
      </c>
      <c r="E31" s="13">
        <v>1628.34</v>
      </c>
      <c r="F31" s="12">
        <v>199</v>
      </c>
      <c r="G31" s="13">
        <v>795.6</v>
      </c>
      <c r="H31" s="12">
        <v>1882</v>
      </c>
      <c r="I31" s="13">
        <v>1205.42</v>
      </c>
      <c r="J31" s="12">
        <v>798</v>
      </c>
      <c r="K31" s="13">
        <v>702.73</v>
      </c>
      <c r="L31" s="12">
        <v>12</v>
      </c>
      <c r="M31" s="13">
        <v>180</v>
      </c>
      <c r="N31" s="12">
        <v>839</v>
      </c>
      <c r="O31" s="13">
        <v>482.51</v>
      </c>
      <c r="P31" s="13">
        <f t="shared" si="1"/>
        <v>4994.6000000000004</v>
      </c>
    </row>
    <row r="32" spans="1:16" x14ac:dyDescent="0.25">
      <c r="A32" s="9">
        <v>26</v>
      </c>
      <c r="B32" s="9">
        <v>390190</v>
      </c>
      <c r="C32" s="37" t="s">
        <v>23</v>
      </c>
      <c r="D32" s="12">
        <v>981</v>
      </c>
      <c r="E32" s="13">
        <v>3472.61</v>
      </c>
      <c r="F32" s="12">
        <v>424</v>
      </c>
      <c r="G32" s="13">
        <v>1695.14</v>
      </c>
      <c r="H32" s="12">
        <v>4012</v>
      </c>
      <c r="I32" s="13">
        <v>2569.69</v>
      </c>
      <c r="J32" s="12">
        <v>1702</v>
      </c>
      <c r="K32" s="13">
        <v>1498.8</v>
      </c>
      <c r="L32" s="12">
        <v>25</v>
      </c>
      <c r="M32" s="13">
        <v>375</v>
      </c>
      <c r="N32" s="12">
        <v>1787</v>
      </c>
      <c r="O32" s="13">
        <v>1027.7</v>
      </c>
      <c r="P32" s="13">
        <f t="shared" si="1"/>
        <v>10638.94</v>
      </c>
    </row>
    <row r="33" spans="1:16" x14ac:dyDescent="0.25">
      <c r="A33" s="9">
        <v>27</v>
      </c>
      <c r="B33" s="9">
        <v>390280</v>
      </c>
      <c r="C33" s="37" t="s">
        <v>28</v>
      </c>
      <c r="D33" s="12">
        <v>1167</v>
      </c>
      <c r="E33" s="13">
        <v>4131.03</v>
      </c>
      <c r="F33" s="12">
        <v>504</v>
      </c>
      <c r="G33" s="13">
        <v>2014.98</v>
      </c>
      <c r="H33" s="12">
        <v>4770</v>
      </c>
      <c r="I33" s="13">
        <v>3055.19</v>
      </c>
      <c r="J33" s="12">
        <v>2023</v>
      </c>
      <c r="K33" s="13">
        <v>1781.47</v>
      </c>
      <c r="L33" s="12">
        <v>30</v>
      </c>
      <c r="M33" s="13">
        <v>450</v>
      </c>
      <c r="N33" s="12">
        <v>2125</v>
      </c>
      <c r="O33" s="13">
        <v>1222.0899999999999</v>
      </c>
      <c r="P33" s="13">
        <f t="shared" si="1"/>
        <v>12654.76</v>
      </c>
    </row>
    <row r="34" spans="1:16" ht="31.5" customHeight="1" x14ac:dyDescent="0.25">
      <c r="A34" s="9">
        <v>28</v>
      </c>
      <c r="B34" s="9">
        <v>390890</v>
      </c>
      <c r="C34" s="36" t="s">
        <v>39</v>
      </c>
      <c r="D34" s="12">
        <v>2979</v>
      </c>
      <c r="E34" s="13">
        <v>10545.27</v>
      </c>
      <c r="F34" s="12">
        <v>1289</v>
      </c>
      <c r="G34" s="13">
        <v>5153.3999999999996</v>
      </c>
      <c r="H34" s="12">
        <v>12187</v>
      </c>
      <c r="I34" s="13">
        <v>7805.77</v>
      </c>
      <c r="J34" s="12">
        <v>5167</v>
      </c>
      <c r="K34" s="13">
        <v>4550.1099999999997</v>
      </c>
      <c r="L34" s="12">
        <v>76</v>
      </c>
      <c r="M34" s="13">
        <v>1140</v>
      </c>
      <c r="N34" s="12">
        <v>5427</v>
      </c>
      <c r="O34" s="13">
        <v>3121.07</v>
      </c>
      <c r="P34" s="13">
        <f t="shared" si="1"/>
        <v>32315.620000000003</v>
      </c>
    </row>
    <row r="35" spans="1:16" s="6" customFormat="1" ht="16.899999999999999" customHeight="1" x14ac:dyDescent="0.25">
      <c r="A35" s="16"/>
      <c r="B35" s="16"/>
      <c r="C35" s="17" t="s">
        <v>40</v>
      </c>
      <c r="D35" s="18">
        <f t="shared" ref="D35:P35" si="2">SUM(D7:D34)</f>
        <v>27167</v>
      </c>
      <c r="E35" s="19">
        <f t="shared" si="2"/>
        <v>96167.640000000014</v>
      </c>
      <c r="F35" s="18">
        <f t="shared" si="2"/>
        <v>11755</v>
      </c>
      <c r="G35" s="19">
        <f t="shared" si="2"/>
        <v>46996.240000000005</v>
      </c>
      <c r="H35" s="18">
        <f t="shared" si="2"/>
        <v>111135</v>
      </c>
      <c r="I35" s="19">
        <f t="shared" si="2"/>
        <v>71181.97</v>
      </c>
      <c r="J35" s="18">
        <f t="shared" si="2"/>
        <v>47121</v>
      </c>
      <c r="K35" s="19">
        <f t="shared" si="2"/>
        <v>41495.230000000003</v>
      </c>
      <c r="L35" s="18">
        <f t="shared" si="2"/>
        <v>691</v>
      </c>
      <c r="M35" s="19">
        <f t="shared" si="2"/>
        <v>10365</v>
      </c>
      <c r="N35" s="18">
        <f t="shared" si="2"/>
        <v>49493</v>
      </c>
      <c r="O35" s="19">
        <f t="shared" si="2"/>
        <v>28463.43</v>
      </c>
      <c r="P35" s="19">
        <f t="shared" si="2"/>
        <v>294669.51</v>
      </c>
    </row>
    <row r="36" spans="1:16" s="6" customFormat="1" ht="16.899999999999999" customHeight="1" x14ac:dyDescent="0.25">
      <c r="A36" s="16"/>
      <c r="B36" s="16"/>
      <c r="C36" s="20" t="s">
        <v>41</v>
      </c>
      <c r="D36" s="21">
        <f t="shared" ref="D36:P36" si="3">D37-D35</f>
        <v>142</v>
      </c>
      <c r="E36" s="22">
        <f t="shared" si="3"/>
        <v>502.65999999998894</v>
      </c>
      <c r="F36" s="21">
        <f t="shared" si="3"/>
        <v>62</v>
      </c>
      <c r="G36" s="22">
        <f t="shared" si="3"/>
        <v>247.86999999998807</v>
      </c>
      <c r="H36" s="21">
        <f t="shared" si="3"/>
        <v>583</v>
      </c>
      <c r="I36" s="22">
        <f t="shared" si="3"/>
        <v>373.41000000000349</v>
      </c>
      <c r="J36" s="21">
        <f t="shared" si="3"/>
        <v>247</v>
      </c>
      <c r="K36" s="22">
        <f t="shared" si="3"/>
        <v>217.50999999999476</v>
      </c>
      <c r="L36" s="21">
        <f t="shared" si="3"/>
        <v>4</v>
      </c>
      <c r="M36" s="22">
        <f t="shared" si="3"/>
        <v>60</v>
      </c>
      <c r="N36" s="21">
        <f t="shared" si="3"/>
        <v>259</v>
      </c>
      <c r="O36" s="22">
        <f t="shared" si="3"/>
        <v>148.94999999999709</v>
      </c>
      <c r="P36" s="22">
        <f t="shared" si="3"/>
        <v>1550.3999999999651</v>
      </c>
    </row>
    <row r="37" spans="1:16" s="3" customFormat="1" x14ac:dyDescent="0.25">
      <c r="A37" s="23"/>
      <c r="B37" s="23"/>
      <c r="C37" s="24" t="s">
        <v>42</v>
      </c>
      <c r="D37" s="25">
        <v>27309</v>
      </c>
      <c r="E37" s="26">
        <v>96670.3</v>
      </c>
      <c r="F37" s="25">
        <v>11817</v>
      </c>
      <c r="G37" s="26">
        <v>47244.109999999993</v>
      </c>
      <c r="H37" s="25">
        <v>111718</v>
      </c>
      <c r="I37" s="26">
        <v>71555.38</v>
      </c>
      <c r="J37" s="25">
        <v>47368</v>
      </c>
      <c r="K37" s="26">
        <v>41712.74</v>
      </c>
      <c r="L37" s="25">
        <v>695</v>
      </c>
      <c r="M37" s="26">
        <v>10425</v>
      </c>
      <c r="N37" s="25">
        <v>49752</v>
      </c>
      <c r="O37" s="26">
        <v>28612.379999999997</v>
      </c>
      <c r="P37" s="26">
        <v>296219.90999999997</v>
      </c>
    </row>
    <row r="38" spans="1:16" s="4" customFormat="1" x14ac:dyDescent="0.25">
      <c r="A38" s="28"/>
      <c r="B38" s="28"/>
    </row>
    <row r="39" spans="1:16" x14ac:dyDescent="0.25">
      <c r="A39" s="41" t="s">
        <v>50</v>
      </c>
      <c r="B39" s="41"/>
      <c r="C39" s="41" t="s">
        <v>51</v>
      </c>
      <c r="D39" s="5"/>
      <c r="E39" s="2"/>
    </row>
    <row r="40" spans="1:16" x14ac:dyDescent="0.25">
      <c r="A40" s="41" t="s">
        <v>52</v>
      </c>
      <c r="B40" s="41"/>
      <c r="C40" s="41" t="s">
        <v>53</v>
      </c>
    </row>
    <row r="41" spans="1:16" x14ac:dyDescent="0.25">
      <c r="A41" s="41" t="s">
        <v>54</v>
      </c>
      <c r="B41" s="41"/>
      <c r="C41" s="41" t="s">
        <v>55</v>
      </c>
    </row>
    <row r="42" spans="1:16" x14ac:dyDescent="0.25">
      <c r="A42" s="41" t="s">
        <v>56</v>
      </c>
      <c r="B42" s="41"/>
      <c r="C42" s="41" t="s">
        <v>57</v>
      </c>
    </row>
    <row r="43" spans="1:16" x14ac:dyDescent="0.25">
      <c r="A43" s="41" t="s">
        <v>58</v>
      </c>
      <c r="B43" s="41"/>
      <c r="C43" s="41" t="s">
        <v>59</v>
      </c>
    </row>
    <row r="44" spans="1:16" x14ac:dyDescent="0.25">
      <c r="A44" s="41" t="s">
        <v>60</v>
      </c>
      <c r="B44" s="41"/>
      <c r="C44" s="41" t="s">
        <v>61</v>
      </c>
    </row>
    <row r="45" spans="1:16" x14ac:dyDescent="0.25">
      <c r="A45" s="41" t="s">
        <v>62</v>
      </c>
      <c r="B45" s="41"/>
      <c r="C45" s="41" t="s">
        <v>63</v>
      </c>
    </row>
    <row r="46" spans="1:16" x14ac:dyDescent="0.25">
      <c r="A46" s="41" t="s">
        <v>64</v>
      </c>
      <c r="B46" s="41"/>
      <c r="C46" s="41" t="s">
        <v>65</v>
      </c>
    </row>
    <row r="47" spans="1:16" x14ac:dyDescent="0.25">
      <c r="A47" s="41" t="s">
        <v>66</v>
      </c>
      <c r="B47" s="41"/>
      <c r="C47" s="41" t="s">
        <v>67</v>
      </c>
    </row>
    <row r="48" spans="1:16" x14ac:dyDescent="0.25">
      <c r="A48" s="41" t="s">
        <v>68</v>
      </c>
      <c r="B48" s="41"/>
      <c r="C48" s="41" t="s">
        <v>69</v>
      </c>
    </row>
    <row r="49" spans="1:3" x14ac:dyDescent="0.25">
      <c r="A49" s="41" t="s">
        <v>70</v>
      </c>
      <c r="B49" s="41"/>
      <c r="C49" s="41" t="s">
        <v>71</v>
      </c>
    </row>
    <row r="50" spans="1:3" x14ac:dyDescent="0.25">
      <c r="A50" s="41" t="s">
        <v>72</v>
      </c>
      <c r="B50" s="41"/>
      <c r="C50" s="41" t="s">
        <v>73</v>
      </c>
    </row>
    <row r="51" spans="1:3" x14ac:dyDescent="0.25">
      <c r="A51" s="41" t="s">
        <v>74</v>
      </c>
      <c r="B51" s="41"/>
      <c r="C51" s="41" t="s">
        <v>75</v>
      </c>
    </row>
    <row r="52" spans="1:3" x14ac:dyDescent="0.25">
      <c r="A52" s="41" t="s">
        <v>76</v>
      </c>
      <c r="B52" s="41"/>
      <c r="C52" s="41" t="s">
        <v>77</v>
      </c>
    </row>
    <row r="53" spans="1:3" x14ac:dyDescent="0.2">
      <c r="A53" s="42" t="s">
        <v>78</v>
      </c>
      <c r="B53" s="43"/>
      <c r="C53" s="44" t="s">
        <v>79</v>
      </c>
    </row>
    <row r="54" spans="1:3" x14ac:dyDescent="0.2">
      <c r="A54" s="42" t="s">
        <v>80</v>
      </c>
      <c r="B54" s="43"/>
      <c r="C54" s="44" t="s">
        <v>81</v>
      </c>
    </row>
    <row r="55" spans="1:3" x14ac:dyDescent="0.2">
      <c r="A55" s="42" t="s">
        <v>82</v>
      </c>
      <c r="B55" s="43"/>
      <c r="C55" s="44" t="s">
        <v>83</v>
      </c>
    </row>
    <row r="56" spans="1:3" x14ac:dyDescent="0.2">
      <c r="A56" s="42" t="s">
        <v>84</v>
      </c>
      <c r="B56" s="43"/>
      <c r="C56" s="44" t="s">
        <v>85</v>
      </c>
    </row>
    <row r="57" spans="1:3" x14ac:dyDescent="0.2">
      <c r="A57" s="42" t="s">
        <v>86</v>
      </c>
      <c r="B57" s="43"/>
      <c r="C57" s="44" t="s">
        <v>87</v>
      </c>
    </row>
    <row r="58" spans="1:3" x14ac:dyDescent="0.25">
      <c r="A58" s="41" t="s">
        <v>88</v>
      </c>
      <c r="B58" s="41"/>
      <c r="C58" s="41" t="s">
        <v>89</v>
      </c>
    </row>
    <row r="59" spans="1:3" x14ac:dyDescent="0.25">
      <c r="A59" s="41" t="s">
        <v>90</v>
      </c>
      <c r="B59" s="41"/>
      <c r="C59" s="41" t="s">
        <v>91</v>
      </c>
    </row>
  </sheetData>
  <sortState xmlns:xlrd2="http://schemas.microsoft.com/office/spreadsheetml/2017/richdata2" ref="A17:P33">
    <sortCondition ref="C17:C33"/>
  </sortState>
  <mergeCells count="11">
    <mergeCell ref="P5:P6"/>
    <mergeCell ref="C3:P3"/>
    <mergeCell ref="A5:A6"/>
    <mergeCell ref="B5:B6"/>
    <mergeCell ref="C5:C6"/>
    <mergeCell ref="D5:E5"/>
    <mergeCell ref="F5:G5"/>
    <mergeCell ref="H5:I5"/>
    <mergeCell ref="J5:K5"/>
    <mergeCell ref="L5:M5"/>
    <mergeCell ref="N5:O5"/>
  </mergeCells>
  <pageMargins left="0.25" right="0.25" top="0.75" bottom="0.75" header="0.3" footer="0.3"/>
  <pageSetup paperSize="9" scale="56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39"/>
  <sheetViews>
    <sheetView zoomScale="80" zoomScaleNormal="80" workbookViewId="0">
      <pane xSplit="3" ySplit="5" topLeftCell="D24" activePane="bottomRight" state="frozen"/>
      <selection pane="topRight" activeCell="C1" sqref="C1"/>
      <selection pane="bottomLeft" activeCell="A4" sqref="A4"/>
      <selection pane="bottomRight" activeCell="E12" sqref="E12"/>
    </sheetView>
  </sheetViews>
  <sheetFormatPr defaultColWidth="9.140625" defaultRowHeight="15.75" x14ac:dyDescent="0.25"/>
  <cols>
    <col min="1" max="1" width="8.140625" style="1" customWidth="1"/>
    <col min="2" max="2" width="11" style="1" hidden="1" customWidth="1"/>
    <col min="3" max="3" width="50.5703125" style="1" customWidth="1"/>
    <col min="4" max="4" width="13.42578125" style="2" customWidth="1"/>
    <col min="5" max="5" width="17.140625" style="5" customWidth="1"/>
    <col min="6" max="6" width="13.5703125" style="2" customWidth="1"/>
    <col min="7" max="7" width="17.140625" style="2" customWidth="1"/>
    <col min="8" max="8" width="14.28515625" style="2" customWidth="1"/>
    <col min="9" max="9" width="17.140625" style="2" customWidth="1"/>
    <col min="10" max="10" width="12.5703125" style="2" customWidth="1"/>
    <col min="11" max="11" width="17.140625" style="2" customWidth="1"/>
    <col min="12" max="12" width="11.42578125" style="2" customWidth="1"/>
    <col min="13" max="13" width="17.140625" style="2" customWidth="1"/>
    <col min="14" max="14" width="15.28515625" style="2" customWidth="1"/>
    <col min="15" max="15" width="17.42578125" style="2" customWidth="1"/>
    <col min="16" max="16" width="21.42578125" style="2" customWidth="1"/>
    <col min="17" max="16384" width="9.140625" style="2"/>
  </cols>
  <sheetData>
    <row r="1" spans="1:16" x14ac:dyDescent="0.25">
      <c r="P1" s="7" t="s">
        <v>43</v>
      </c>
    </row>
    <row r="3" spans="1:16" ht="27" customHeight="1" x14ac:dyDescent="0.25">
      <c r="C3" s="204" t="s">
        <v>0</v>
      </c>
      <c r="D3" s="204"/>
      <c r="E3" s="204"/>
      <c r="F3" s="204"/>
      <c r="G3" s="204"/>
      <c r="H3" s="204"/>
      <c r="I3" s="204"/>
      <c r="J3" s="204"/>
      <c r="K3" s="204"/>
      <c r="L3" s="204"/>
      <c r="M3" s="204"/>
      <c r="N3" s="204"/>
      <c r="O3" s="204"/>
      <c r="P3" s="204"/>
    </row>
    <row r="4" spans="1:16" s="1" customFormat="1" ht="48" customHeight="1" x14ac:dyDescent="0.25">
      <c r="A4" s="203" t="s">
        <v>1</v>
      </c>
      <c r="B4" s="205" t="s">
        <v>44</v>
      </c>
      <c r="C4" s="203" t="s">
        <v>2</v>
      </c>
      <c r="D4" s="203" t="s">
        <v>3</v>
      </c>
      <c r="E4" s="203"/>
      <c r="F4" s="203" t="s">
        <v>4</v>
      </c>
      <c r="G4" s="203"/>
      <c r="H4" s="203" t="s">
        <v>5</v>
      </c>
      <c r="I4" s="203"/>
      <c r="J4" s="203" t="s">
        <v>6</v>
      </c>
      <c r="K4" s="203"/>
      <c r="L4" s="203" t="s">
        <v>7</v>
      </c>
      <c r="M4" s="203"/>
      <c r="N4" s="203" t="s">
        <v>8</v>
      </c>
      <c r="O4" s="203"/>
      <c r="P4" s="203" t="s">
        <v>9</v>
      </c>
    </row>
    <row r="5" spans="1:16" s="1" customFormat="1" ht="69.75" customHeight="1" x14ac:dyDescent="0.25">
      <c r="A5" s="203"/>
      <c r="B5" s="206"/>
      <c r="C5" s="203"/>
      <c r="D5" s="9" t="s">
        <v>10</v>
      </c>
      <c r="E5" s="10" t="s">
        <v>9</v>
      </c>
      <c r="F5" s="9" t="s">
        <v>10</v>
      </c>
      <c r="G5" s="9" t="s">
        <v>9</v>
      </c>
      <c r="H5" s="9" t="s">
        <v>10</v>
      </c>
      <c r="I5" s="9" t="s">
        <v>9</v>
      </c>
      <c r="J5" s="9" t="s">
        <v>10</v>
      </c>
      <c r="K5" s="9" t="s">
        <v>9</v>
      </c>
      <c r="L5" s="9" t="s">
        <v>10</v>
      </c>
      <c r="M5" s="9" t="s">
        <v>9</v>
      </c>
      <c r="N5" s="9" t="s">
        <v>10</v>
      </c>
      <c r="O5" s="9" t="s">
        <v>9</v>
      </c>
      <c r="P5" s="203"/>
    </row>
    <row r="6" spans="1:16" ht="32.25" customHeight="1" x14ac:dyDescent="0.25">
      <c r="A6" s="9">
        <v>1</v>
      </c>
      <c r="B6" s="9">
        <v>390440</v>
      </c>
      <c r="C6" s="11" t="s">
        <v>11</v>
      </c>
      <c r="D6" s="12">
        <v>2481</v>
      </c>
      <c r="E6" s="13">
        <v>8782.42</v>
      </c>
      <c r="F6" s="12">
        <v>1073</v>
      </c>
      <c r="G6" s="13">
        <v>4289.83</v>
      </c>
      <c r="H6" s="12">
        <v>10147</v>
      </c>
      <c r="I6" s="13">
        <v>6499.15</v>
      </c>
      <c r="J6" s="12">
        <v>4302</v>
      </c>
      <c r="K6" s="13">
        <v>3788.38</v>
      </c>
      <c r="L6" s="12">
        <v>63</v>
      </c>
      <c r="M6" s="13">
        <v>945</v>
      </c>
      <c r="N6" s="12">
        <v>4519</v>
      </c>
      <c r="O6" s="13">
        <v>2598.88</v>
      </c>
      <c r="P6" s="13">
        <f>E6+G6+I6+K6+M6+O6</f>
        <v>26903.660000000003</v>
      </c>
    </row>
    <row r="7" spans="1:16" x14ac:dyDescent="0.25">
      <c r="A7" s="9">
        <v>2</v>
      </c>
      <c r="B7" s="9">
        <v>390100</v>
      </c>
      <c r="C7" s="14" t="s">
        <v>12</v>
      </c>
      <c r="D7" s="12">
        <v>1877</v>
      </c>
      <c r="E7" s="13">
        <v>6644.34</v>
      </c>
      <c r="F7" s="12">
        <v>812</v>
      </c>
      <c r="G7" s="13">
        <v>3246.36</v>
      </c>
      <c r="H7" s="12">
        <v>7674</v>
      </c>
      <c r="I7" s="13">
        <v>4915.2</v>
      </c>
      <c r="J7" s="12">
        <v>3254</v>
      </c>
      <c r="K7" s="13">
        <v>2865.5</v>
      </c>
      <c r="L7" s="12">
        <v>48</v>
      </c>
      <c r="M7" s="13">
        <v>720</v>
      </c>
      <c r="N7" s="12">
        <v>3418</v>
      </c>
      <c r="O7" s="13">
        <v>1965.69</v>
      </c>
      <c r="P7" s="13">
        <f t="shared" ref="P7:P34" si="0">E7+G7+I7+K7+M7+O7</f>
        <v>20357.09</v>
      </c>
    </row>
    <row r="8" spans="1:16" x14ac:dyDescent="0.25">
      <c r="A8" s="9">
        <v>3</v>
      </c>
      <c r="B8" s="9">
        <v>390090</v>
      </c>
      <c r="C8" s="14" t="s">
        <v>13</v>
      </c>
      <c r="D8" s="12">
        <v>1935</v>
      </c>
      <c r="E8" s="13">
        <v>6849.65</v>
      </c>
      <c r="F8" s="12">
        <v>837</v>
      </c>
      <c r="G8" s="13">
        <v>3346.31</v>
      </c>
      <c r="H8" s="12">
        <v>7912</v>
      </c>
      <c r="I8" s="13">
        <v>5067.6400000000003</v>
      </c>
      <c r="J8" s="12">
        <v>3355</v>
      </c>
      <c r="K8" s="13">
        <v>2954.45</v>
      </c>
      <c r="L8" s="12">
        <v>49</v>
      </c>
      <c r="M8" s="13">
        <v>735</v>
      </c>
      <c r="N8" s="12">
        <v>3524</v>
      </c>
      <c r="O8" s="13">
        <v>2026.65</v>
      </c>
      <c r="P8" s="13">
        <f t="shared" si="0"/>
        <v>20979.7</v>
      </c>
    </row>
    <row r="9" spans="1:16" x14ac:dyDescent="0.25">
      <c r="A9" s="9">
        <v>4</v>
      </c>
      <c r="B9" s="9">
        <v>390400</v>
      </c>
      <c r="C9" s="14" t="s">
        <v>14</v>
      </c>
      <c r="D9" s="12">
        <v>4032</v>
      </c>
      <c r="E9" s="13">
        <v>14272.76</v>
      </c>
      <c r="F9" s="12">
        <v>1744</v>
      </c>
      <c r="G9" s="13">
        <v>6972.48</v>
      </c>
      <c r="H9" s="12">
        <v>16494</v>
      </c>
      <c r="I9" s="13">
        <v>10564.41</v>
      </c>
      <c r="J9" s="12">
        <v>6994</v>
      </c>
      <c r="K9" s="13">
        <v>6158.99</v>
      </c>
      <c r="L9" s="12">
        <v>103</v>
      </c>
      <c r="M9" s="13">
        <v>1545</v>
      </c>
      <c r="N9" s="12">
        <v>7345</v>
      </c>
      <c r="O9" s="13">
        <v>4224.1099999999997</v>
      </c>
      <c r="P9" s="13">
        <f t="shared" si="0"/>
        <v>43737.75</v>
      </c>
    </row>
    <row r="10" spans="1:16" x14ac:dyDescent="0.25">
      <c r="A10" s="9">
        <v>5</v>
      </c>
      <c r="B10" s="9">
        <v>390110</v>
      </c>
      <c r="C10" s="14" t="s">
        <v>15</v>
      </c>
      <c r="D10" s="12">
        <v>332</v>
      </c>
      <c r="E10" s="13">
        <v>1175.24</v>
      </c>
      <c r="F10" s="12">
        <v>144</v>
      </c>
      <c r="G10" s="13">
        <v>575.71</v>
      </c>
      <c r="H10" s="12">
        <v>1358</v>
      </c>
      <c r="I10" s="13">
        <v>869.8</v>
      </c>
      <c r="J10" s="12">
        <v>575</v>
      </c>
      <c r="K10" s="13">
        <v>506.35</v>
      </c>
      <c r="L10" s="12">
        <v>8</v>
      </c>
      <c r="M10" s="13">
        <v>120</v>
      </c>
      <c r="N10" s="12">
        <v>604</v>
      </c>
      <c r="O10" s="13">
        <v>347.36</v>
      </c>
      <c r="P10" s="13">
        <f t="shared" si="0"/>
        <v>3594.46</v>
      </c>
    </row>
    <row r="11" spans="1:16" x14ac:dyDescent="0.25">
      <c r="A11" s="9">
        <v>6</v>
      </c>
      <c r="B11" s="9">
        <v>390940</v>
      </c>
      <c r="C11" s="14" t="s">
        <v>16</v>
      </c>
      <c r="D11" s="12">
        <v>247</v>
      </c>
      <c r="E11" s="13">
        <v>874.35</v>
      </c>
      <c r="F11" s="12">
        <v>107</v>
      </c>
      <c r="G11" s="13">
        <v>427.78</v>
      </c>
      <c r="H11" s="12">
        <v>1011</v>
      </c>
      <c r="I11" s="13">
        <v>647.54999999999995</v>
      </c>
      <c r="J11" s="12">
        <v>428</v>
      </c>
      <c r="K11" s="13">
        <v>376.9</v>
      </c>
      <c r="L11" s="12">
        <v>6</v>
      </c>
      <c r="M11" s="13">
        <v>90</v>
      </c>
      <c r="N11" s="12">
        <v>450</v>
      </c>
      <c r="O11" s="13">
        <v>258.8</v>
      </c>
      <c r="P11" s="13">
        <f t="shared" si="0"/>
        <v>2675.38</v>
      </c>
    </row>
    <row r="12" spans="1:16" x14ac:dyDescent="0.25">
      <c r="A12" s="9">
        <v>7</v>
      </c>
      <c r="B12" s="9">
        <v>390600</v>
      </c>
      <c r="C12" s="14" t="s">
        <v>17</v>
      </c>
      <c r="D12" s="12">
        <v>383</v>
      </c>
      <c r="E12" s="13">
        <v>1355.77</v>
      </c>
      <c r="F12" s="12">
        <v>166</v>
      </c>
      <c r="G12" s="13">
        <v>663.66</v>
      </c>
      <c r="H12" s="12">
        <v>1567</v>
      </c>
      <c r="I12" s="13">
        <v>1003.66</v>
      </c>
      <c r="J12" s="12">
        <v>664</v>
      </c>
      <c r="K12" s="13">
        <v>584.73</v>
      </c>
      <c r="L12" s="12">
        <v>10</v>
      </c>
      <c r="M12" s="13">
        <v>150</v>
      </c>
      <c r="N12" s="12">
        <v>697</v>
      </c>
      <c r="O12" s="13">
        <v>400.84</v>
      </c>
      <c r="P12" s="13">
        <f t="shared" si="0"/>
        <v>4158.66</v>
      </c>
    </row>
    <row r="13" spans="1:16" x14ac:dyDescent="0.25">
      <c r="A13" s="9">
        <v>8</v>
      </c>
      <c r="B13" s="9">
        <v>390340</v>
      </c>
      <c r="C13" s="14" t="s">
        <v>18</v>
      </c>
      <c r="D13" s="12">
        <v>294</v>
      </c>
      <c r="E13" s="13">
        <v>1040.72</v>
      </c>
      <c r="F13" s="12">
        <v>127</v>
      </c>
      <c r="G13" s="13">
        <v>507.74</v>
      </c>
      <c r="H13" s="12">
        <v>1202</v>
      </c>
      <c r="I13" s="13">
        <v>769.88</v>
      </c>
      <c r="J13" s="12">
        <v>509</v>
      </c>
      <c r="K13" s="13">
        <v>448.23</v>
      </c>
      <c r="L13" s="12">
        <v>7</v>
      </c>
      <c r="M13" s="13">
        <v>105</v>
      </c>
      <c r="N13" s="12">
        <v>535</v>
      </c>
      <c r="O13" s="13">
        <v>307.68</v>
      </c>
      <c r="P13" s="13">
        <f t="shared" si="0"/>
        <v>3179.25</v>
      </c>
    </row>
    <row r="14" spans="1:16" x14ac:dyDescent="0.25">
      <c r="A14" s="9">
        <v>9</v>
      </c>
      <c r="B14" s="9">
        <v>390380</v>
      </c>
      <c r="C14" s="14" t="s">
        <v>19</v>
      </c>
      <c r="D14" s="12">
        <v>167</v>
      </c>
      <c r="E14" s="13">
        <v>591.16</v>
      </c>
      <c r="F14" s="12">
        <v>72</v>
      </c>
      <c r="G14" s="13">
        <v>287.85000000000002</v>
      </c>
      <c r="H14" s="12">
        <v>684</v>
      </c>
      <c r="I14" s="13">
        <v>438.1</v>
      </c>
      <c r="J14" s="12">
        <v>290</v>
      </c>
      <c r="K14" s="13">
        <v>255.38</v>
      </c>
      <c r="L14" s="12">
        <v>4</v>
      </c>
      <c r="M14" s="13">
        <v>60</v>
      </c>
      <c r="N14" s="12">
        <v>304</v>
      </c>
      <c r="O14" s="13">
        <v>174.83</v>
      </c>
      <c r="P14" s="13">
        <f t="shared" si="0"/>
        <v>1807.3200000000002</v>
      </c>
    </row>
    <row r="15" spans="1:16" s="33" customFormat="1" x14ac:dyDescent="0.25">
      <c r="A15" s="30">
        <v>10</v>
      </c>
      <c r="B15" s="30">
        <v>390480</v>
      </c>
      <c r="C15" s="29" t="s">
        <v>20</v>
      </c>
      <c r="D15" s="31">
        <v>354</v>
      </c>
      <c r="E15" s="32">
        <v>1253.1099999999999</v>
      </c>
      <c r="F15" s="31">
        <v>153</v>
      </c>
      <c r="G15" s="32">
        <v>611.69000000000005</v>
      </c>
      <c r="H15" s="31">
        <v>1447</v>
      </c>
      <c r="I15" s="32">
        <v>926.8</v>
      </c>
      <c r="J15" s="31">
        <v>613</v>
      </c>
      <c r="K15" s="32">
        <v>539.80999999999995</v>
      </c>
      <c r="L15" s="31">
        <v>9</v>
      </c>
      <c r="M15" s="32">
        <v>135</v>
      </c>
      <c r="N15" s="31">
        <v>644</v>
      </c>
      <c r="O15" s="32">
        <v>370.36</v>
      </c>
      <c r="P15" s="32">
        <f t="shared" si="0"/>
        <v>3836.77</v>
      </c>
    </row>
    <row r="16" spans="1:16" x14ac:dyDescent="0.25">
      <c r="A16" s="9">
        <v>11</v>
      </c>
      <c r="B16" s="9">
        <v>390160</v>
      </c>
      <c r="C16" s="14" t="s">
        <v>21</v>
      </c>
      <c r="D16" s="12">
        <v>732</v>
      </c>
      <c r="E16" s="13">
        <v>2591.1799999999998</v>
      </c>
      <c r="F16" s="12">
        <v>317</v>
      </c>
      <c r="G16" s="13">
        <v>1267.3599999999999</v>
      </c>
      <c r="H16" s="12">
        <v>2995</v>
      </c>
      <c r="I16" s="13">
        <v>1918.3</v>
      </c>
      <c r="J16" s="12">
        <v>1271</v>
      </c>
      <c r="K16" s="13">
        <v>1119.26</v>
      </c>
      <c r="L16" s="12">
        <v>19</v>
      </c>
      <c r="M16" s="13">
        <v>285</v>
      </c>
      <c r="N16" s="12">
        <v>1334</v>
      </c>
      <c r="O16" s="13">
        <v>767.18</v>
      </c>
      <c r="P16" s="13">
        <f t="shared" si="0"/>
        <v>7948.2800000000007</v>
      </c>
    </row>
    <row r="17" spans="1:16" x14ac:dyDescent="0.25">
      <c r="A17" s="9">
        <v>12</v>
      </c>
      <c r="B17" s="9">
        <v>390370</v>
      </c>
      <c r="C17" s="14" t="s">
        <v>22</v>
      </c>
      <c r="D17" s="12">
        <v>283</v>
      </c>
      <c r="E17" s="13">
        <v>1001.78</v>
      </c>
      <c r="F17" s="12">
        <v>123</v>
      </c>
      <c r="G17" s="13">
        <v>491.75</v>
      </c>
      <c r="H17" s="12">
        <v>1160</v>
      </c>
      <c r="I17" s="13">
        <v>742.98</v>
      </c>
      <c r="J17" s="12">
        <v>491</v>
      </c>
      <c r="K17" s="13">
        <v>432.38</v>
      </c>
      <c r="L17" s="12">
        <v>7</v>
      </c>
      <c r="M17" s="13">
        <v>105</v>
      </c>
      <c r="N17" s="12">
        <v>516</v>
      </c>
      <c r="O17" s="13">
        <v>296.75</v>
      </c>
      <c r="P17" s="13">
        <f t="shared" si="0"/>
        <v>3070.6400000000003</v>
      </c>
    </row>
    <row r="18" spans="1:16" x14ac:dyDescent="0.25">
      <c r="A18" s="9">
        <v>13</v>
      </c>
      <c r="B18" s="9">
        <v>390190</v>
      </c>
      <c r="C18" s="14" t="s">
        <v>23</v>
      </c>
      <c r="D18" s="12">
        <v>981</v>
      </c>
      <c r="E18" s="13">
        <v>3472.61</v>
      </c>
      <c r="F18" s="12">
        <v>424</v>
      </c>
      <c r="G18" s="13">
        <v>1695.14</v>
      </c>
      <c r="H18" s="12">
        <v>4012</v>
      </c>
      <c r="I18" s="13">
        <v>2569.69</v>
      </c>
      <c r="J18" s="12">
        <v>1702</v>
      </c>
      <c r="K18" s="13">
        <v>1498.8</v>
      </c>
      <c r="L18" s="12">
        <v>25</v>
      </c>
      <c r="M18" s="13">
        <v>375</v>
      </c>
      <c r="N18" s="12">
        <v>1787</v>
      </c>
      <c r="O18" s="13">
        <v>1027.7</v>
      </c>
      <c r="P18" s="13">
        <f t="shared" si="0"/>
        <v>10638.94</v>
      </c>
    </row>
    <row r="19" spans="1:16" x14ac:dyDescent="0.25">
      <c r="A19" s="9">
        <v>14</v>
      </c>
      <c r="B19" s="9">
        <v>390180</v>
      </c>
      <c r="C19" s="14" t="s">
        <v>24</v>
      </c>
      <c r="D19" s="12">
        <v>771</v>
      </c>
      <c r="E19" s="13">
        <v>2729.24</v>
      </c>
      <c r="F19" s="12">
        <v>334</v>
      </c>
      <c r="G19" s="13">
        <v>1335.33</v>
      </c>
      <c r="H19" s="12">
        <v>3154</v>
      </c>
      <c r="I19" s="13">
        <v>2020.14</v>
      </c>
      <c r="J19" s="12">
        <v>1338</v>
      </c>
      <c r="K19" s="13">
        <v>1178.26</v>
      </c>
      <c r="L19" s="12">
        <v>20</v>
      </c>
      <c r="M19" s="13">
        <v>300</v>
      </c>
      <c r="N19" s="12">
        <v>1405</v>
      </c>
      <c r="O19" s="13">
        <v>808.02</v>
      </c>
      <c r="P19" s="13">
        <f t="shared" si="0"/>
        <v>8370.99</v>
      </c>
    </row>
    <row r="20" spans="1:16" s="33" customFormat="1" x14ac:dyDescent="0.25">
      <c r="A20" s="30">
        <v>15</v>
      </c>
      <c r="B20" s="30">
        <v>390710</v>
      </c>
      <c r="C20" s="29" t="s">
        <v>25</v>
      </c>
      <c r="D20" s="31">
        <v>596</v>
      </c>
      <c r="E20" s="32">
        <v>2109.7600000000002</v>
      </c>
      <c r="F20" s="31">
        <v>258</v>
      </c>
      <c r="G20" s="32">
        <v>1031.48</v>
      </c>
      <c r="H20" s="31">
        <v>2440</v>
      </c>
      <c r="I20" s="32">
        <v>1562.82</v>
      </c>
      <c r="J20" s="31">
        <v>1035</v>
      </c>
      <c r="K20" s="32">
        <v>911.43</v>
      </c>
      <c r="L20" s="31">
        <v>15</v>
      </c>
      <c r="M20" s="32">
        <v>225</v>
      </c>
      <c r="N20" s="31">
        <v>1087</v>
      </c>
      <c r="O20" s="32">
        <v>625.13</v>
      </c>
      <c r="P20" s="32">
        <f t="shared" si="0"/>
        <v>6465.6200000000008</v>
      </c>
    </row>
    <row r="21" spans="1:16" x14ac:dyDescent="0.25">
      <c r="A21" s="9">
        <v>16</v>
      </c>
      <c r="B21" s="9">
        <v>390240</v>
      </c>
      <c r="C21" s="14" t="s">
        <v>26</v>
      </c>
      <c r="D21" s="12">
        <v>826</v>
      </c>
      <c r="E21" s="13">
        <v>2923.93</v>
      </c>
      <c r="F21" s="12">
        <v>357</v>
      </c>
      <c r="G21" s="13">
        <v>1427.28</v>
      </c>
      <c r="H21" s="12">
        <v>3380</v>
      </c>
      <c r="I21" s="13">
        <v>2164.89</v>
      </c>
      <c r="J21" s="12">
        <v>1434</v>
      </c>
      <c r="K21" s="13">
        <v>1262.79</v>
      </c>
      <c r="L21" s="12">
        <v>21</v>
      </c>
      <c r="M21" s="13">
        <v>315</v>
      </c>
      <c r="N21" s="12">
        <v>1506</v>
      </c>
      <c r="O21" s="13">
        <v>866.1</v>
      </c>
      <c r="P21" s="13">
        <f t="shared" si="0"/>
        <v>8959.99</v>
      </c>
    </row>
    <row r="22" spans="1:16" x14ac:dyDescent="0.25">
      <c r="A22" s="9">
        <v>17</v>
      </c>
      <c r="B22" s="9">
        <v>390230</v>
      </c>
      <c r="C22" s="14" t="s">
        <v>27</v>
      </c>
      <c r="D22" s="12">
        <v>832</v>
      </c>
      <c r="E22" s="13">
        <v>2945.17</v>
      </c>
      <c r="F22" s="12">
        <v>360</v>
      </c>
      <c r="G22" s="13">
        <v>1439.27</v>
      </c>
      <c r="H22" s="12">
        <v>3406</v>
      </c>
      <c r="I22" s="13">
        <v>2181.54</v>
      </c>
      <c r="J22" s="12">
        <v>1445</v>
      </c>
      <c r="K22" s="13">
        <v>1272.48</v>
      </c>
      <c r="L22" s="12">
        <v>21</v>
      </c>
      <c r="M22" s="13">
        <v>315</v>
      </c>
      <c r="N22" s="12">
        <v>1517</v>
      </c>
      <c r="O22" s="13">
        <v>872.43</v>
      </c>
      <c r="P22" s="13">
        <f t="shared" si="0"/>
        <v>9025.8900000000012</v>
      </c>
    </row>
    <row r="23" spans="1:16" x14ac:dyDescent="0.25">
      <c r="A23" s="9">
        <v>18</v>
      </c>
      <c r="B23" s="9">
        <v>390280</v>
      </c>
      <c r="C23" s="14" t="s">
        <v>28</v>
      </c>
      <c r="D23" s="12">
        <v>1167</v>
      </c>
      <c r="E23" s="13">
        <v>4131.03</v>
      </c>
      <c r="F23" s="12">
        <v>504</v>
      </c>
      <c r="G23" s="13">
        <v>2014.98</v>
      </c>
      <c r="H23" s="12">
        <v>4770</v>
      </c>
      <c r="I23" s="13">
        <v>3055.19</v>
      </c>
      <c r="J23" s="12">
        <v>2023</v>
      </c>
      <c r="K23" s="13">
        <v>1781.47</v>
      </c>
      <c r="L23" s="12">
        <v>30</v>
      </c>
      <c r="M23" s="13">
        <v>450</v>
      </c>
      <c r="N23" s="12">
        <v>2125</v>
      </c>
      <c r="O23" s="13">
        <v>1222.0899999999999</v>
      </c>
      <c r="P23" s="13">
        <f t="shared" si="0"/>
        <v>12654.76</v>
      </c>
    </row>
    <row r="24" spans="1:16" x14ac:dyDescent="0.25">
      <c r="A24" s="9">
        <v>19</v>
      </c>
      <c r="B24" s="9">
        <v>390210</v>
      </c>
      <c r="C24" s="14" t="s">
        <v>29</v>
      </c>
      <c r="D24" s="12">
        <v>739</v>
      </c>
      <c r="E24" s="13">
        <v>2615.96</v>
      </c>
      <c r="F24" s="12">
        <v>320</v>
      </c>
      <c r="G24" s="13">
        <v>1279.3499999999999</v>
      </c>
      <c r="H24" s="12">
        <v>3025</v>
      </c>
      <c r="I24" s="13">
        <v>1937.51</v>
      </c>
      <c r="J24" s="12">
        <v>1283</v>
      </c>
      <c r="K24" s="13">
        <v>1129.82</v>
      </c>
      <c r="L24" s="12">
        <v>19</v>
      </c>
      <c r="M24" s="13">
        <v>285</v>
      </c>
      <c r="N24" s="12">
        <v>1348</v>
      </c>
      <c r="O24" s="13">
        <v>775.23</v>
      </c>
      <c r="P24" s="13">
        <f t="shared" si="0"/>
        <v>8022.869999999999</v>
      </c>
    </row>
    <row r="25" spans="1:16" x14ac:dyDescent="0.25">
      <c r="A25" s="9">
        <v>20</v>
      </c>
      <c r="B25" s="9">
        <v>390220</v>
      </c>
      <c r="C25" s="14" t="s">
        <v>30</v>
      </c>
      <c r="D25" s="12">
        <v>1585</v>
      </c>
      <c r="E25" s="13">
        <v>5610.69</v>
      </c>
      <c r="F25" s="12">
        <v>686</v>
      </c>
      <c r="G25" s="13">
        <v>2742.61</v>
      </c>
      <c r="H25" s="12">
        <v>6483</v>
      </c>
      <c r="I25" s="13">
        <v>4152.3599999999997</v>
      </c>
      <c r="J25" s="12">
        <v>2749</v>
      </c>
      <c r="K25" s="13">
        <v>2420.8000000000002</v>
      </c>
      <c r="L25" s="12">
        <v>40</v>
      </c>
      <c r="M25" s="13">
        <v>600</v>
      </c>
      <c r="N25" s="12">
        <v>2888</v>
      </c>
      <c r="O25" s="13">
        <v>1660.89</v>
      </c>
      <c r="P25" s="13">
        <f t="shared" si="0"/>
        <v>17187.349999999999</v>
      </c>
    </row>
    <row r="26" spans="1:16" x14ac:dyDescent="0.25">
      <c r="A26" s="9">
        <v>21</v>
      </c>
      <c r="B26" s="9">
        <v>390310</v>
      </c>
      <c r="C26" s="14" t="s">
        <v>31</v>
      </c>
      <c r="D26" s="12">
        <v>478</v>
      </c>
      <c r="E26" s="13">
        <v>1692.06</v>
      </c>
      <c r="F26" s="12">
        <v>207</v>
      </c>
      <c r="G26" s="13">
        <v>827.58</v>
      </c>
      <c r="H26" s="12">
        <v>1957</v>
      </c>
      <c r="I26" s="13">
        <v>1253.46</v>
      </c>
      <c r="J26" s="12">
        <v>829</v>
      </c>
      <c r="K26" s="13">
        <v>730.03</v>
      </c>
      <c r="L26" s="12">
        <v>12</v>
      </c>
      <c r="M26" s="13">
        <v>180</v>
      </c>
      <c r="N26" s="12">
        <v>872</v>
      </c>
      <c r="O26" s="13">
        <v>501.49</v>
      </c>
      <c r="P26" s="13">
        <f t="shared" si="0"/>
        <v>5184.62</v>
      </c>
    </row>
    <row r="27" spans="1:16" x14ac:dyDescent="0.25">
      <c r="A27" s="9">
        <v>22</v>
      </c>
      <c r="B27" s="9">
        <v>390320</v>
      </c>
      <c r="C27" s="14" t="s">
        <v>32</v>
      </c>
      <c r="D27" s="12">
        <v>466</v>
      </c>
      <c r="E27" s="13">
        <v>1649.58</v>
      </c>
      <c r="F27" s="12">
        <v>202</v>
      </c>
      <c r="G27" s="13">
        <v>807.59</v>
      </c>
      <c r="H27" s="12">
        <v>1908</v>
      </c>
      <c r="I27" s="13">
        <v>1222.07</v>
      </c>
      <c r="J27" s="12">
        <v>809</v>
      </c>
      <c r="K27" s="13">
        <v>712.41</v>
      </c>
      <c r="L27" s="12">
        <v>12</v>
      </c>
      <c r="M27" s="13">
        <v>180</v>
      </c>
      <c r="N27" s="12">
        <v>849</v>
      </c>
      <c r="O27" s="13">
        <v>488.26</v>
      </c>
      <c r="P27" s="13">
        <f t="shared" si="0"/>
        <v>5059.91</v>
      </c>
    </row>
    <row r="28" spans="1:16" x14ac:dyDescent="0.25">
      <c r="A28" s="9">
        <v>23</v>
      </c>
      <c r="B28" s="9">
        <v>390260</v>
      </c>
      <c r="C28" s="14" t="s">
        <v>33</v>
      </c>
      <c r="D28" s="12">
        <v>478</v>
      </c>
      <c r="E28" s="13">
        <v>1692.06</v>
      </c>
      <c r="F28" s="12">
        <v>207</v>
      </c>
      <c r="G28" s="13">
        <v>827.58</v>
      </c>
      <c r="H28" s="12">
        <v>1958</v>
      </c>
      <c r="I28" s="13">
        <v>1254.0999999999999</v>
      </c>
      <c r="J28" s="12">
        <v>830</v>
      </c>
      <c r="K28" s="13">
        <v>730.91</v>
      </c>
      <c r="L28" s="12">
        <v>12</v>
      </c>
      <c r="M28" s="13">
        <v>180</v>
      </c>
      <c r="N28" s="12">
        <v>872</v>
      </c>
      <c r="O28" s="13">
        <v>501.49</v>
      </c>
      <c r="P28" s="13">
        <f t="shared" si="0"/>
        <v>5186.1399999999994</v>
      </c>
    </row>
    <row r="29" spans="1:16" x14ac:dyDescent="0.25">
      <c r="A29" s="9">
        <v>24</v>
      </c>
      <c r="B29" s="9">
        <v>390200</v>
      </c>
      <c r="C29" s="14" t="s">
        <v>34</v>
      </c>
      <c r="D29" s="12">
        <v>709</v>
      </c>
      <c r="E29" s="13">
        <v>2509.77</v>
      </c>
      <c r="F29" s="12">
        <v>307</v>
      </c>
      <c r="G29" s="13">
        <v>1227.3800000000001</v>
      </c>
      <c r="H29" s="12">
        <v>2900</v>
      </c>
      <c r="I29" s="13">
        <v>1857.45</v>
      </c>
      <c r="J29" s="12">
        <v>1229</v>
      </c>
      <c r="K29" s="13">
        <v>1082.27</v>
      </c>
      <c r="L29" s="12">
        <v>18</v>
      </c>
      <c r="M29" s="13">
        <v>270</v>
      </c>
      <c r="N29" s="12">
        <v>1292</v>
      </c>
      <c r="O29" s="13">
        <v>743.03</v>
      </c>
      <c r="P29" s="13">
        <f t="shared" si="0"/>
        <v>7689.9000000000005</v>
      </c>
    </row>
    <row r="30" spans="1:16" x14ac:dyDescent="0.25">
      <c r="A30" s="9">
        <v>25</v>
      </c>
      <c r="B30" s="9">
        <v>390270</v>
      </c>
      <c r="C30" s="15" t="s">
        <v>35</v>
      </c>
      <c r="D30" s="12">
        <v>460</v>
      </c>
      <c r="E30" s="13">
        <v>1628.34</v>
      </c>
      <c r="F30" s="12">
        <v>199</v>
      </c>
      <c r="G30" s="13">
        <v>795.6</v>
      </c>
      <c r="H30" s="12">
        <v>1882</v>
      </c>
      <c r="I30" s="13">
        <v>1205.42</v>
      </c>
      <c r="J30" s="12">
        <v>798</v>
      </c>
      <c r="K30" s="13">
        <v>702.73</v>
      </c>
      <c r="L30" s="12">
        <v>12</v>
      </c>
      <c r="M30" s="13">
        <v>180</v>
      </c>
      <c r="N30" s="12">
        <v>839</v>
      </c>
      <c r="O30" s="13">
        <v>482.51</v>
      </c>
      <c r="P30" s="13">
        <f t="shared" si="0"/>
        <v>4994.6000000000004</v>
      </c>
    </row>
    <row r="31" spans="1:16" x14ac:dyDescent="0.25">
      <c r="A31" s="9">
        <v>26</v>
      </c>
      <c r="B31" s="9">
        <v>390290</v>
      </c>
      <c r="C31" s="14" t="s">
        <v>36</v>
      </c>
      <c r="D31" s="12">
        <v>288</v>
      </c>
      <c r="E31" s="13">
        <v>1019.48</v>
      </c>
      <c r="F31" s="12">
        <v>125</v>
      </c>
      <c r="G31" s="13">
        <v>499.75</v>
      </c>
      <c r="H31" s="12">
        <v>1179</v>
      </c>
      <c r="I31" s="13">
        <v>755.15</v>
      </c>
      <c r="J31" s="12">
        <v>499</v>
      </c>
      <c r="K31" s="13">
        <v>439.42</v>
      </c>
      <c r="L31" s="12">
        <v>7</v>
      </c>
      <c r="M31" s="13">
        <v>105</v>
      </c>
      <c r="N31" s="12">
        <v>524</v>
      </c>
      <c r="O31" s="13">
        <v>301.35000000000002</v>
      </c>
      <c r="P31" s="13">
        <f t="shared" si="0"/>
        <v>3120.15</v>
      </c>
    </row>
    <row r="32" spans="1:16" x14ac:dyDescent="0.25">
      <c r="A32" s="9">
        <v>27</v>
      </c>
      <c r="B32" s="9">
        <v>390300</v>
      </c>
      <c r="C32" s="14" t="s">
        <v>37</v>
      </c>
      <c r="D32" s="12">
        <v>337</v>
      </c>
      <c r="E32" s="13">
        <v>1192.94</v>
      </c>
      <c r="F32" s="12">
        <v>146</v>
      </c>
      <c r="G32" s="13">
        <v>583.71</v>
      </c>
      <c r="H32" s="12">
        <v>1378</v>
      </c>
      <c r="I32" s="13">
        <v>882.61</v>
      </c>
      <c r="J32" s="12">
        <v>584</v>
      </c>
      <c r="K32" s="13">
        <v>514.28</v>
      </c>
      <c r="L32" s="12">
        <v>9</v>
      </c>
      <c r="M32" s="13">
        <v>135</v>
      </c>
      <c r="N32" s="12">
        <v>613</v>
      </c>
      <c r="O32" s="13">
        <v>352.54</v>
      </c>
      <c r="P32" s="13">
        <f t="shared" si="0"/>
        <v>3661.08</v>
      </c>
    </row>
    <row r="33" spans="1:16" x14ac:dyDescent="0.25">
      <c r="A33" s="9">
        <v>28</v>
      </c>
      <c r="B33" s="9">
        <v>390250</v>
      </c>
      <c r="C33" s="14" t="s">
        <v>38</v>
      </c>
      <c r="D33" s="12">
        <v>358</v>
      </c>
      <c r="E33" s="13">
        <v>1267.27</v>
      </c>
      <c r="F33" s="12">
        <v>155</v>
      </c>
      <c r="G33" s="13">
        <v>619.69000000000005</v>
      </c>
      <c r="H33" s="12">
        <v>1465</v>
      </c>
      <c r="I33" s="13">
        <v>938.33</v>
      </c>
      <c r="J33" s="12">
        <v>621</v>
      </c>
      <c r="K33" s="13">
        <v>546.86</v>
      </c>
      <c r="L33" s="12">
        <v>9</v>
      </c>
      <c r="M33" s="13">
        <v>135</v>
      </c>
      <c r="N33" s="12">
        <v>652</v>
      </c>
      <c r="O33" s="13">
        <v>374.97</v>
      </c>
      <c r="P33" s="13">
        <f t="shared" si="0"/>
        <v>3882.12</v>
      </c>
    </row>
    <row r="34" spans="1:16" ht="16.899999999999999" customHeight="1" x14ac:dyDescent="0.25">
      <c r="A34" s="9">
        <v>29</v>
      </c>
      <c r="B34" s="9">
        <v>390890</v>
      </c>
      <c r="C34" s="14" t="s">
        <v>39</v>
      </c>
      <c r="D34" s="12">
        <v>2979</v>
      </c>
      <c r="E34" s="13">
        <v>10545.27</v>
      </c>
      <c r="F34" s="12">
        <v>1289</v>
      </c>
      <c r="G34" s="13">
        <v>5153.3999999999996</v>
      </c>
      <c r="H34" s="12">
        <v>12187</v>
      </c>
      <c r="I34" s="13">
        <v>7805.77</v>
      </c>
      <c r="J34" s="12">
        <v>5167</v>
      </c>
      <c r="K34" s="13">
        <v>4550.1099999999997</v>
      </c>
      <c r="L34" s="12">
        <v>76</v>
      </c>
      <c r="M34" s="13">
        <v>1140</v>
      </c>
      <c r="N34" s="12">
        <v>5427</v>
      </c>
      <c r="O34" s="13">
        <v>3121.07</v>
      </c>
      <c r="P34" s="13">
        <f t="shared" si="0"/>
        <v>32315.620000000003</v>
      </c>
    </row>
    <row r="35" spans="1:16" s="6" customFormat="1" ht="16.899999999999999" customHeight="1" x14ac:dyDescent="0.25">
      <c r="A35" s="16"/>
      <c r="B35" s="16"/>
      <c r="C35" s="17" t="s">
        <v>40</v>
      </c>
      <c r="D35" s="18">
        <f>SUM(D6:D34)</f>
        <v>27167</v>
      </c>
      <c r="E35" s="19">
        <f t="shared" ref="E35:P35" si="1">SUM(E6:E34)</f>
        <v>96167.64</v>
      </c>
      <c r="F35" s="18">
        <f t="shared" si="1"/>
        <v>11755</v>
      </c>
      <c r="G35" s="19">
        <f t="shared" si="1"/>
        <v>46996.24</v>
      </c>
      <c r="H35" s="18">
        <f t="shared" si="1"/>
        <v>111135</v>
      </c>
      <c r="I35" s="19">
        <f t="shared" si="1"/>
        <v>71181.97</v>
      </c>
      <c r="J35" s="18">
        <f t="shared" si="1"/>
        <v>47121</v>
      </c>
      <c r="K35" s="19">
        <f t="shared" si="1"/>
        <v>41495.230000000003</v>
      </c>
      <c r="L35" s="18">
        <f t="shared" si="1"/>
        <v>691</v>
      </c>
      <c r="M35" s="19">
        <f t="shared" si="1"/>
        <v>10365</v>
      </c>
      <c r="N35" s="18">
        <f t="shared" si="1"/>
        <v>49493</v>
      </c>
      <c r="O35" s="19">
        <f t="shared" si="1"/>
        <v>28463.429999999997</v>
      </c>
      <c r="P35" s="19">
        <f t="shared" si="1"/>
        <v>294669.51</v>
      </c>
    </row>
    <row r="36" spans="1:16" s="6" customFormat="1" ht="16.899999999999999" customHeight="1" x14ac:dyDescent="0.25">
      <c r="A36" s="16"/>
      <c r="B36" s="16"/>
      <c r="C36" s="20" t="s">
        <v>41</v>
      </c>
      <c r="D36" s="21">
        <f t="shared" ref="D36:P36" si="2">D37-D35</f>
        <v>142</v>
      </c>
      <c r="E36" s="22">
        <f t="shared" si="2"/>
        <v>502.66000000000349</v>
      </c>
      <c r="F36" s="21">
        <f t="shared" si="2"/>
        <v>62</v>
      </c>
      <c r="G36" s="22">
        <f t="shared" si="2"/>
        <v>247.86999999999534</v>
      </c>
      <c r="H36" s="21">
        <f t="shared" si="2"/>
        <v>583</v>
      </c>
      <c r="I36" s="22">
        <f t="shared" si="2"/>
        <v>373.41000000000349</v>
      </c>
      <c r="J36" s="21">
        <f t="shared" si="2"/>
        <v>247</v>
      </c>
      <c r="K36" s="22">
        <f t="shared" si="2"/>
        <v>217.50999999999476</v>
      </c>
      <c r="L36" s="21">
        <f t="shared" si="2"/>
        <v>4</v>
      </c>
      <c r="M36" s="22">
        <f t="shared" si="2"/>
        <v>60</v>
      </c>
      <c r="N36" s="21">
        <f t="shared" si="2"/>
        <v>259</v>
      </c>
      <c r="O36" s="22">
        <f t="shared" si="2"/>
        <v>148.95000000000073</v>
      </c>
      <c r="P36" s="22">
        <f t="shared" si="2"/>
        <v>1550.3999999999651</v>
      </c>
    </row>
    <row r="37" spans="1:16" s="3" customFormat="1" x14ac:dyDescent="0.25">
      <c r="A37" s="23"/>
      <c r="B37" s="23"/>
      <c r="C37" s="24" t="s">
        <v>42</v>
      </c>
      <c r="D37" s="25">
        <v>27309</v>
      </c>
      <c r="E37" s="26">
        <v>96670.3</v>
      </c>
      <c r="F37" s="25">
        <v>11817</v>
      </c>
      <c r="G37" s="26">
        <v>47244.109999999993</v>
      </c>
      <c r="H37" s="25">
        <v>111718</v>
      </c>
      <c r="I37" s="26">
        <v>71555.38</v>
      </c>
      <c r="J37" s="25">
        <v>47368</v>
      </c>
      <c r="K37" s="26">
        <v>41712.74</v>
      </c>
      <c r="L37" s="25">
        <v>695</v>
      </c>
      <c r="M37" s="26">
        <v>10425</v>
      </c>
      <c r="N37" s="25">
        <v>49752</v>
      </c>
      <c r="O37" s="26">
        <v>28612.379999999997</v>
      </c>
      <c r="P37" s="26">
        <v>296219.90999999997</v>
      </c>
    </row>
    <row r="38" spans="1:16" s="4" customFormat="1" x14ac:dyDescent="0.25">
      <c r="A38" s="8"/>
      <c r="B38" s="28"/>
    </row>
    <row r="39" spans="1:16" x14ac:dyDescent="0.25">
      <c r="A39" s="2"/>
      <c r="B39" s="2"/>
      <c r="C39" s="2"/>
      <c r="D39" s="5"/>
      <c r="E39" s="2"/>
    </row>
  </sheetData>
  <mergeCells count="11">
    <mergeCell ref="C3:P3"/>
    <mergeCell ref="A4:A5"/>
    <mergeCell ref="C4:C5"/>
    <mergeCell ref="D4:E4"/>
    <mergeCell ref="F4:G4"/>
    <mergeCell ref="H4:I4"/>
    <mergeCell ref="J4:K4"/>
    <mergeCell ref="L4:M4"/>
    <mergeCell ref="N4:O4"/>
    <mergeCell ref="P4:P5"/>
    <mergeCell ref="B4:B5"/>
  </mergeCells>
  <pageMargins left="0.25" right="0.25" top="0.75" bottom="0.75" header="0.3" footer="0.3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Прил.1.1.1 (3.3.10.1)</vt:lpstr>
      <vt:lpstr>Прил.1.1.1 (3.3.10.1)_план</vt:lpstr>
      <vt:lpstr>Диагн.исл.Баз. (7)</vt:lpstr>
      <vt:lpstr>Диагн.исл.Баз. (3)</vt:lpstr>
      <vt:lpstr>Диагн.исл.Баз.</vt:lpstr>
      <vt:lpstr>Диагн.исл.Баз.!Заголовки_для_печати</vt:lpstr>
      <vt:lpstr>'Диагн.исл.Баз. (3)'!Заголовки_для_печати</vt:lpstr>
      <vt:lpstr>'Диагн.исл.Баз. (7)'!Заголовки_для_печати</vt:lpstr>
      <vt:lpstr>'Прил.1.1.1 (3.3.10.1)'!Область_печати</vt:lpstr>
      <vt:lpstr>'Прил.1.1.1 (3.3.10.1)_план'!Область_печати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mod5</dc:creator>
  <cp:lastModifiedBy>Светлана Новикова</cp:lastModifiedBy>
  <cp:lastPrinted>2024-03-01T13:29:11Z</cp:lastPrinted>
  <dcterms:created xsi:type="dcterms:W3CDTF">2020-01-28T11:49:35Z</dcterms:created>
  <dcterms:modified xsi:type="dcterms:W3CDTF">2024-03-04T11:00:53Z</dcterms:modified>
</cp:coreProperties>
</file>